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G:\OneDrive\Dokumente\Publikation_BuchfuehrungUndJahresabschluss\Klausurtraining\"/>
    </mc:Choice>
  </mc:AlternateContent>
  <xr:revisionPtr revIDLastSave="0" documentId="13_ncr:1_{F6EB4F8C-F7C8-4403-861A-1EA487BC364F}" xr6:coauthVersionLast="37" xr6:coauthVersionMax="37" xr10:uidLastSave="{00000000-0000-0000-0000-000000000000}"/>
  <bookViews>
    <workbookView xWindow="33528" yWindow="60" windowWidth="20112" windowHeight="9780" xr2:uid="{00000000-000D-0000-FFFF-FFFF00000000}"/>
  </bookViews>
  <sheets>
    <sheet name="0" sheetId="50" r:id="rId1"/>
    <sheet name="6-2" sheetId="55" r:id="rId2"/>
    <sheet name="7-9" sheetId="71" r:id="rId3"/>
    <sheet name="8-5" sheetId="22" r:id="rId4"/>
    <sheet name="8-13" sheetId="54" r:id="rId5"/>
    <sheet name="8-14" sheetId="68" r:id="rId6"/>
    <sheet name="8-15 (2)" sheetId="56" r:id="rId7"/>
    <sheet name="8-15 (3)" sheetId="57" r:id="rId8"/>
    <sheet name="9-3" sheetId="58" r:id="rId9"/>
    <sheet name="9-4" sheetId="66" r:id="rId10"/>
    <sheet name="9-5" sheetId="72" r:id="rId11"/>
    <sheet name="9-6" sheetId="65" r:id="rId12"/>
    <sheet name="10-1" sheetId="60" r:id="rId13"/>
    <sheet name="10-4" sheetId="62" r:id="rId14"/>
    <sheet name="11" sheetId="70" r:id="rId15"/>
    <sheet name="11-3" sheetId="73" r:id="rId16"/>
  </sheets>
  <definedNames>
    <definedName name="_xlnm.Print_Area" localSheetId="0">'0'!$A$1:$C$12</definedName>
    <definedName name="_xlnm.Print_Area" localSheetId="12">'10-1'!$A$1:$E$13</definedName>
    <definedName name="_xlnm.Print_Area" localSheetId="13">'10-4'!$A$1:$E$13</definedName>
    <definedName name="_xlnm.Print_Area" localSheetId="14">'11'!$C$1:$D$147</definedName>
    <definedName name="_xlnm.Print_Area" localSheetId="15">'11-3'!$C$1:$D$17</definedName>
    <definedName name="_xlnm.Print_Area" localSheetId="1">'6-2'!$A$1:$E$17</definedName>
    <definedName name="_xlnm.Print_Area" localSheetId="2">'7-9'!$A$1:$P$32</definedName>
    <definedName name="_xlnm.Print_Area" localSheetId="4">'8-13'!$A$1:$E$28</definedName>
    <definedName name="_xlnm.Print_Area" localSheetId="5">'8-14'!$A$1:$E$28</definedName>
    <definedName name="_xlnm.Print_Area" localSheetId="6">'8-15 (2)'!$A$1:$E$28</definedName>
    <definedName name="_xlnm.Print_Area" localSheetId="7">'8-15 (3)'!$A$1:$E$28</definedName>
    <definedName name="_xlnm.Print_Area" localSheetId="3">'8-5'!$A$1:$E$13</definedName>
    <definedName name="_xlnm.Print_Area" localSheetId="8">'9-3'!$A$1:$E$13</definedName>
    <definedName name="_xlnm.Print_Area" localSheetId="9">'9-4'!$A$1:$K$73</definedName>
    <definedName name="_xlnm.Print_Area" localSheetId="10">'9-5'!$A$1:$K$73</definedName>
    <definedName name="_xlnm.Print_Area" localSheetId="11">'9-6'!$A$1:$K$73</definedName>
  </definedNames>
  <calcPr calcId="179021"/>
</workbook>
</file>

<file path=xl/calcChain.xml><?xml version="1.0" encoding="utf-8"?>
<calcChain xmlns="http://schemas.openxmlformats.org/spreadsheetml/2006/main">
  <c r="D20" i="73" l="1"/>
  <c r="D21" i="73" s="1"/>
  <c r="D22" i="73" s="1"/>
  <c r="D11" i="73"/>
  <c r="D7" i="73"/>
  <c r="D8" i="73" s="1"/>
  <c r="D13" i="73" s="1"/>
  <c r="D14" i="73" l="1"/>
  <c r="D15" i="73"/>
  <c r="D20" i="55"/>
  <c r="D19" i="55"/>
  <c r="G20" i="70" l="1"/>
  <c r="G17" i="70"/>
  <c r="G18" i="70" s="1"/>
  <c r="G21" i="70" s="1"/>
  <c r="G8" i="70"/>
  <c r="G22" i="70" l="1"/>
  <c r="G23" i="70" s="1"/>
  <c r="H8" i="70" l="1"/>
  <c r="H17" i="70"/>
  <c r="H18" i="70"/>
  <c r="H20" i="70"/>
  <c r="H21" i="70" l="1"/>
  <c r="H22" i="70" s="1"/>
  <c r="H23" i="70" s="1"/>
  <c r="C49" i="72"/>
  <c r="C50" i="72" s="1"/>
  <c r="C48" i="72"/>
  <c r="D44" i="72"/>
  <c r="D42" i="72"/>
  <c r="D40" i="72"/>
  <c r="D39" i="72"/>
  <c r="I47" i="72" s="1"/>
  <c r="D23" i="72"/>
  <c r="C23" i="72"/>
  <c r="I22" i="72"/>
  <c r="J22" i="72" s="1"/>
  <c r="D22" i="72"/>
  <c r="D19" i="72"/>
  <c r="D17" i="72"/>
  <c r="D16" i="72"/>
  <c r="D43" i="72" s="1"/>
  <c r="D15" i="72"/>
  <c r="D12" i="72"/>
  <c r="D10" i="72"/>
  <c r="I48" i="72" l="1"/>
  <c r="J48" i="72" s="1"/>
  <c r="D50" i="72"/>
  <c r="I50" i="72"/>
  <c r="C65" i="72"/>
  <c r="C51" i="72"/>
  <c r="I23" i="72"/>
  <c r="C24" i="72"/>
  <c r="J47" i="72"/>
  <c r="F47" i="72"/>
  <c r="E47" i="72"/>
  <c r="D47" i="72"/>
  <c r="D48" i="72"/>
  <c r="C63" i="72"/>
  <c r="D49" i="72"/>
  <c r="I49" i="72"/>
  <c r="C64" i="72"/>
  <c r="E22" i="72"/>
  <c r="F22" i="72"/>
  <c r="F27" i="71"/>
  <c r="J27" i="71"/>
  <c r="F25" i="71"/>
  <c r="F24" i="71"/>
  <c r="J24" i="71" s="1"/>
  <c r="F22" i="71"/>
  <c r="F21" i="71"/>
  <c r="J21" i="71" s="1"/>
  <c r="N17" i="71"/>
  <c r="L17" i="71" s="1"/>
  <c r="J17" i="71"/>
  <c r="I17" i="71"/>
  <c r="N15" i="71"/>
  <c r="I15" i="71"/>
  <c r="J15" i="71" s="1"/>
  <c r="N13" i="71"/>
  <c r="I13" i="71"/>
  <c r="J13" i="71" s="1"/>
  <c r="N11" i="71"/>
  <c r="I11" i="71"/>
  <c r="J11" i="71" s="1"/>
  <c r="I9" i="71"/>
  <c r="I7" i="71"/>
  <c r="G47" i="72" l="1"/>
  <c r="F48" i="72"/>
  <c r="G22" i="72"/>
  <c r="H22" i="72" s="1"/>
  <c r="D51" i="72"/>
  <c r="I51" i="72"/>
  <c r="C52" i="72"/>
  <c r="C66" i="72"/>
  <c r="D63" i="72"/>
  <c r="J23" i="72"/>
  <c r="E48" i="72"/>
  <c r="J50" i="72"/>
  <c r="J49" i="72"/>
  <c r="H47" i="72"/>
  <c r="I24" i="72"/>
  <c r="D24" i="72"/>
  <c r="C25" i="72"/>
  <c r="L15" i="71"/>
  <c r="J29" i="71"/>
  <c r="L11" i="71"/>
  <c r="J19" i="71"/>
  <c r="L13" i="71"/>
  <c r="L19" i="71" s="1"/>
  <c r="D19" i="65"/>
  <c r="D19" i="66"/>
  <c r="E23" i="72" l="1"/>
  <c r="F23" i="72"/>
  <c r="G23" i="72" s="1"/>
  <c r="G48" i="72"/>
  <c r="E49" i="72" s="1"/>
  <c r="J51" i="72"/>
  <c r="D52" i="72"/>
  <c r="I52" i="72"/>
  <c r="C53" i="72"/>
  <c r="C67" i="72"/>
  <c r="J24" i="72"/>
  <c r="I25" i="72"/>
  <c r="D25" i="72"/>
  <c r="C26" i="72"/>
  <c r="D64" i="72"/>
  <c r="J31" i="71"/>
  <c r="F8" i="70"/>
  <c r="G63" i="72" l="1"/>
  <c r="H23" i="72"/>
  <c r="E24" i="72"/>
  <c r="G24" i="72" s="1"/>
  <c r="F49" i="72"/>
  <c r="G49" i="72" s="1"/>
  <c r="H48" i="72"/>
  <c r="F24" i="72"/>
  <c r="H63" i="72"/>
  <c r="J25" i="72"/>
  <c r="I26" i="72"/>
  <c r="D26" i="72"/>
  <c r="C27" i="72"/>
  <c r="D53" i="72"/>
  <c r="I53" i="72"/>
  <c r="C68" i="72"/>
  <c r="C54" i="72"/>
  <c r="D65" i="72"/>
  <c r="J52" i="72"/>
  <c r="F17" i="70"/>
  <c r="F18" i="70" s="1"/>
  <c r="D56" i="70"/>
  <c r="D93" i="70" s="1"/>
  <c r="D55" i="70"/>
  <c r="D90" i="70" s="1"/>
  <c r="D53" i="70"/>
  <c r="D137" i="70" s="1"/>
  <c r="D52" i="70"/>
  <c r="D134" i="70" s="1"/>
  <c r="D51" i="70"/>
  <c r="D131" i="70" s="1"/>
  <c r="D49" i="70"/>
  <c r="D118" i="70" s="1"/>
  <c r="D48" i="70"/>
  <c r="D120" i="70" s="1"/>
  <c r="D46" i="70"/>
  <c r="D111" i="70" s="1"/>
  <c r="D45" i="70"/>
  <c r="D113" i="70" s="1"/>
  <c r="D43" i="70"/>
  <c r="D42" i="70"/>
  <c r="D41" i="70"/>
  <c r="D106" i="70" s="1"/>
  <c r="D39" i="70"/>
  <c r="D38" i="70"/>
  <c r="D37" i="70"/>
  <c r="D35" i="70"/>
  <c r="D34" i="70"/>
  <c r="D78" i="70" s="1"/>
  <c r="D32" i="70"/>
  <c r="D76" i="70" s="1"/>
  <c r="D30" i="70"/>
  <c r="D73" i="70" s="1"/>
  <c r="D29" i="70"/>
  <c r="D27" i="70"/>
  <c r="D26" i="70"/>
  <c r="D25" i="70"/>
  <c r="D70" i="70" s="1"/>
  <c r="F20" i="70"/>
  <c r="D14" i="70"/>
  <c r="D13" i="70"/>
  <c r="D11" i="70"/>
  <c r="D62" i="70" s="1"/>
  <c r="D6" i="70"/>
  <c r="E25" i="72" l="1"/>
  <c r="G64" i="72"/>
  <c r="H24" i="72"/>
  <c r="F50" i="72"/>
  <c r="E50" i="72"/>
  <c r="G50" i="72" s="1"/>
  <c r="E51" i="72" s="1"/>
  <c r="H49" i="72"/>
  <c r="F25" i="72"/>
  <c r="D54" i="72"/>
  <c r="I54" i="72"/>
  <c r="C69" i="72"/>
  <c r="C55" i="72"/>
  <c r="I27" i="72"/>
  <c r="D27" i="72"/>
  <c r="C28" i="72"/>
  <c r="D66" i="72"/>
  <c r="J53" i="72"/>
  <c r="J26" i="72"/>
  <c r="D79" i="70"/>
  <c r="D144" i="70"/>
  <c r="D185" i="70" s="1"/>
  <c r="D156" i="70"/>
  <c r="D63" i="70"/>
  <c r="D182" i="70" s="1"/>
  <c r="D154" i="70"/>
  <c r="F21" i="70"/>
  <c r="F22" i="70" s="1"/>
  <c r="F23" i="70" s="1"/>
  <c r="D97" i="70"/>
  <c r="D99" i="70"/>
  <c r="D104" i="70"/>
  <c r="F51" i="72" l="1"/>
  <c r="G25" i="72"/>
  <c r="E26" i="72" s="1"/>
  <c r="H50" i="72"/>
  <c r="H64" i="72"/>
  <c r="G51" i="72"/>
  <c r="F52" i="72" s="1"/>
  <c r="J54" i="72"/>
  <c r="F54" i="72"/>
  <c r="E54" i="72"/>
  <c r="G54" i="72"/>
  <c r="H54" i="72" s="1"/>
  <c r="D67" i="72"/>
  <c r="J27" i="72"/>
  <c r="D55" i="72"/>
  <c r="I55" i="72"/>
  <c r="C56" i="72"/>
  <c r="C70" i="72"/>
  <c r="I28" i="72"/>
  <c r="D28" i="72"/>
  <c r="C29" i="72"/>
  <c r="G65" i="72"/>
  <c r="H25" i="72"/>
  <c r="D153" i="70"/>
  <c r="D21" i="70"/>
  <c r="D81" i="70"/>
  <c r="F26" i="72" l="1"/>
  <c r="G26" i="72" s="1"/>
  <c r="H26" i="72" s="1"/>
  <c r="H65" i="72"/>
  <c r="E27" i="72"/>
  <c r="E52" i="72"/>
  <c r="G52" i="72" s="1"/>
  <c r="F53" i="72" s="1"/>
  <c r="H51" i="72"/>
  <c r="G66" i="72"/>
  <c r="I29" i="72"/>
  <c r="D29" i="72"/>
  <c r="C30" i="72"/>
  <c r="D56" i="72"/>
  <c r="I56" i="72"/>
  <c r="C57" i="72"/>
  <c r="C71" i="72"/>
  <c r="D68" i="72"/>
  <c r="J55" i="72"/>
  <c r="F55" i="72"/>
  <c r="E55" i="72"/>
  <c r="G55" i="72"/>
  <c r="H55" i="72" s="1"/>
  <c r="J28" i="72"/>
  <c r="D64" i="70"/>
  <c r="D145" i="70" s="1"/>
  <c r="D159" i="70"/>
  <c r="D83" i="70"/>
  <c r="D167" i="70"/>
  <c r="D165" i="70"/>
  <c r="D186" i="70"/>
  <c r="D187" i="70" s="1"/>
  <c r="D188" i="70"/>
  <c r="H66" i="72" l="1"/>
  <c r="F27" i="72"/>
  <c r="G27" i="72" s="1"/>
  <c r="H27" i="72" s="1"/>
  <c r="H52" i="72"/>
  <c r="E53" i="72"/>
  <c r="G53" i="72" s="1"/>
  <c r="H53" i="72" s="1"/>
  <c r="D57" i="72"/>
  <c r="I57" i="72"/>
  <c r="C72" i="72"/>
  <c r="D69" i="72"/>
  <c r="I30" i="72"/>
  <c r="D30" i="72"/>
  <c r="C31" i="72"/>
  <c r="J56" i="72"/>
  <c r="F56" i="72"/>
  <c r="E56" i="72"/>
  <c r="G56" i="72"/>
  <c r="H56" i="72" s="1"/>
  <c r="J29" i="72"/>
  <c r="F29" i="72"/>
  <c r="E29" i="72"/>
  <c r="G29" i="72"/>
  <c r="G69" i="72" s="1"/>
  <c r="D86" i="70"/>
  <c r="D88" i="70" s="1"/>
  <c r="D94" i="70" s="1"/>
  <c r="D138" i="70" s="1"/>
  <c r="D65" i="70"/>
  <c r="D69" i="70" s="1"/>
  <c r="D71" i="70" s="1"/>
  <c r="D161" i="70"/>
  <c r="D162" i="70" s="1"/>
  <c r="H67" i="72" l="1"/>
  <c r="G28" i="72"/>
  <c r="H28" i="72" s="1"/>
  <c r="H68" i="72" s="1"/>
  <c r="F28" i="72"/>
  <c r="G67" i="72"/>
  <c r="E28" i="72"/>
  <c r="G68" i="72"/>
  <c r="J57" i="72"/>
  <c r="F57" i="72"/>
  <c r="E57" i="72"/>
  <c r="G57" i="72"/>
  <c r="H57" i="72" s="1"/>
  <c r="J30" i="72"/>
  <c r="F30" i="72"/>
  <c r="E30" i="72"/>
  <c r="G30" i="72"/>
  <c r="G70" i="72" s="1"/>
  <c r="H29" i="72"/>
  <c r="H69" i="72" s="1"/>
  <c r="I31" i="72"/>
  <c r="D31" i="72"/>
  <c r="C32" i="72"/>
  <c r="D70" i="72"/>
  <c r="D74" i="70"/>
  <c r="D135" i="70"/>
  <c r="D132" i="70"/>
  <c r="D119" i="70"/>
  <c r="D121" i="70"/>
  <c r="D112" i="70"/>
  <c r="D91" i="70"/>
  <c r="D105" i="70" s="1"/>
  <c r="D114" i="70"/>
  <c r="H30" i="72" l="1"/>
  <c r="H70" i="72" s="1"/>
  <c r="D71" i="72"/>
  <c r="J31" i="72"/>
  <c r="F31" i="72"/>
  <c r="E31" i="72"/>
  <c r="G31" i="72"/>
  <c r="G71" i="72" s="1"/>
  <c r="I32" i="72"/>
  <c r="D32" i="72"/>
  <c r="D122" i="70"/>
  <c r="D100" i="70"/>
  <c r="D107" i="70"/>
  <c r="D108" i="70" s="1"/>
  <c r="D115" i="70"/>
  <c r="D140" i="70"/>
  <c r="D195" i="70" s="1"/>
  <c r="D98" i="70"/>
  <c r="D124" i="70" s="1"/>
  <c r="D170" i="70" s="1"/>
  <c r="J32" i="72" l="1"/>
  <c r="F32" i="72"/>
  <c r="E32" i="72"/>
  <c r="G32" i="72"/>
  <c r="G72" i="72" s="1"/>
  <c r="D72" i="72"/>
  <c r="H31" i="72"/>
  <c r="H71" i="72" s="1"/>
  <c r="D125" i="70"/>
  <c r="D171" i="70" s="1"/>
  <c r="D193" i="70"/>
  <c r="D143" i="70"/>
  <c r="D146" i="70" s="1"/>
  <c r="D190" i="70" s="1"/>
  <c r="D101" i="70"/>
  <c r="H32" i="72" l="1"/>
  <c r="H72" i="72" s="1"/>
  <c r="D183" i="70"/>
  <c r="D128" i="70"/>
  <c r="D189" i="70" s="1"/>
  <c r="D126" i="70"/>
  <c r="D173" i="70" s="1"/>
  <c r="D147" i="70"/>
  <c r="D181" i="70"/>
  <c r="D178" i="70"/>
  <c r="D176" i="70"/>
  <c r="D21" i="68"/>
  <c r="D20" i="68"/>
  <c r="D16" i="68"/>
  <c r="D15" i="68"/>
  <c r="D17" i="68" s="1"/>
  <c r="D18" i="68" s="1"/>
  <c r="D12" i="68"/>
  <c r="D11" i="68"/>
  <c r="D13" i="68" l="1"/>
  <c r="D22" i="68"/>
  <c r="D23" i="68" s="1"/>
  <c r="C48" i="66"/>
  <c r="C63" i="66" s="1"/>
  <c r="D42" i="66"/>
  <c r="D40" i="66"/>
  <c r="D39" i="66"/>
  <c r="D44" i="66" s="1"/>
  <c r="C23" i="66"/>
  <c r="C24" i="66" s="1"/>
  <c r="I22" i="66"/>
  <c r="J22" i="66" s="1"/>
  <c r="D22" i="66"/>
  <c r="D17" i="66"/>
  <c r="D16" i="66"/>
  <c r="D43" i="66" s="1"/>
  <c r="D15" i="66"/>
  <c r="D12" i="66"/>
  <c r="D10" i="66"/>
  <c r="C48" i="65"/>
  <c r="C49" i="65" s="1"/>
  <c r="D42" i="65"/>
  <c r="D40" i="65"/>
  <c r="D39" i="65"/>
  <c r="D44" i="65" s="1"/>
  <c r="C23" i="65"/>
  <c r="D23" i="65" s="1"/>
  <c r="I22" i="65"/>
  <c r="D22" i="65"/>
  <c r="D17" i="65"/>
  <c r="D16" i="65"/>
  <c r="D43" i="65" s="1"/>
  <c r="D15" i="65"/>
  <c r="D12" i="65"/>
  <c r="D10" i="65"/>
  <c r="I23" i="66" l="1"/>
  <c r="D23" i="66"/>
  <c r="D26" i="68"/>
  <c r="D27" i="68" s="1"/>
  <c r="I23" i="65"/>
  <c r="J23" i="65" s="1"/>
  <c r="I47" i="66"/>
  <c r="J47" i="66" s="1"/>
  <c r="I48" i="66"/>
  <c r="D47" i="66"/>
  <c r="D48" i="66"/>
  <c r="I24" i="66"/>
  <c r="D24" i="66"/>
  <c r="C25" i="66"/>
  <c r="J23" i="66"/>
  <c r="C49" i="66"/>
  <c r="E22" i="66"/>
  <c r="F22" i="66"/>
  <c r="J22" i="65"/>
  <c r="F22" i="65"/>
  <c r="I49" i="65"/>
  <c r="D49" i="65"/>
  <c r="E22" i="65"/>
  <c r="C24" i="65"/>
  <c r="I47" i="65"/>
  <c r="J47" i="65" s="1"/>
  <c r="D47" i="65"/>
  <c r="I48" i="65"/>
  <c r="D48" i="65"/>
  <c r="D63" i="65" s="1"/>
  <c r="C50" i="65"/>
  <c r="C63" i="65"/>
  <c r="C64" i="65"/>
  <c r="D63" i="66" l="1"/>
  <c r="F47" i="66"/>
  <c r="E47" i="66"/>
  <c r="J48" i="66"/>
  <c r="I25" i="66"/>
  <c r="D25" i="66"/>
  <c r="C26" i="66"/>
  <c r="G22" i="66"/>
  <c r="J24" i="66"/>
  <c r="D49" i="66"/>
  <c r="C64" i="66"/>
  <c r="C50" i="66"/>
  <c r="I49" i="66"/>
  <c r="J49" i="65"/>
  <c r="J48" i="65"/>
  <c r="I50" i="65"/>
  <c r="J50" i="65" s="1"/>
  <c r="D50" i="65"/>
  <c r="C51" i="65"/>
  <c r="C65" i="65"/>
  <c r="F47" i="65"/>
  <c r="E47" i="65"/>
  <c r="G22" i="65"/>
  <c r="D24" i="65"/>
  <c r="I24" i="65"/>
  <c r="C25" i="65"/>
  <c r="D12" i="62"/>
  <c r="D10" i="62"/>
  <c r="D11" i="62" s="1"/>
  <c r="D12" i="60"/>
  <c r="D10" i="60"/>
  <c r="D11" i="60" s="1"/>
  <c r="D12" i="58"/>
  <c r="D10" i="58"/>
  <c r="D11" i="58" s="1"/>
  <c r="D21" i="57"/>
  <c r="D20" i="57"/>
  <c r="D16" i="57"/>
  <c r="D15" i="57"/>
  <c r="D12" i="57"/>
  <c r="D11" i="57"/>
  <c r="G47" i="66" l="1"/>
  <c r="D50" i="66"/>
  <c r="D65" i="66" s="1"/>
  <c r="C65" i="66"/>
  <c r="C51" i="66"/>
  <c r="I50" i="66"/>
  <c r="F23" i="66"/>
  <c r="H22" i="66"/>
  <c r="E23" i="66"/>
  <c r="J25" i="66"/>
  <c r="D64" i="66"/>
  <c r="J49" i="66"/>
  <c r="I26" i="66"/>
  <c r="D26" i="66"/>
  <c r="C27" i="66"/>
  <c r="G47" i="65"/>
  <c r="E48" i="65" s="1"/>
  <c r="J24" i="65"/>
  <c r="D64" i="65"/>
  <c r="D25" i="65"/>
  <c r="C26" i="65"/>
  <c r="I25" i="65"/>
  <c r="I51" i="65"/>
  <c r="J51" i="65" s="1"/>
  <c r="D51" i="65"/>
  <c r="C52" i="65"/>
  <c r="C66" i="65"/>
  <c r="H22" i="65"/>
  <c r="F23" i="65"/>
  <c r="E23" i="65"/>
  <c r="D13" i="57"/>
  <c r="D22" i="57"/>
  <c r="D23" i="57" s="1"/>
  <c r="D17" i="57"/>
  <c r="D18" i="57" s="1"/>
  <c r="D21" i="56"/>
  <c r="D20" i="56"/>
  <c r="D16" i="56"/>
  <c r="D15" i="56"/>
  <c r="D12" i="56"/>
  <c r="D11" i="56"/>
  <c r="D12" i="22"/>
  <c r="D11" i="22"/>
  <c r="D10" i="22"/>
  <c r="F48" i="66" l="1"/>
  <c r="E48" i="66"/>
  <c r="G48" i="66" s="1"/>
  <c r="H47" i="66"/>
  <c r="G23" i="66"/>
  <c r="J26" i="66"/>
  <c r="J50" i="66"/>
  <c r="I27" i="66"/>
  <c r="D27" i="66"/>
  <c r="C28" i="66"/>
  <c r="D51" i="66"/>
  <c r="D66" i="66" s="1"/>
  <c r="C66" i="66"/>
  <c r="C52" i="66"/>
  <c r="I51" i="66"/>
  <c r="H47" i="65"/>
  <c r="G23" i="65"/>
  <c r="H23" i="65" s="1"/>
  <c r="D65" i="65"/>
  <c r="J25" i="65"/>
  <c r="D26" i="65"/>
  <c r="I26" i="65"/>
  <c r="C27" i="65"/>
  <c r="I52" i="65"/>
  <c r="J52" i="65" s="1"/>
  <c r="D52" i="65"/>
  <c r="C67" i="65"/>
  <c r="C53" i="65"/>
  <c r="D26" i="57"/>
  <c r="D27" i="57" s="1"/>
  <c r="D17" i="56"/>
  <c r="D18" i="56" s="1"/>
  <c r="D13" i="56"/>
  <c r="D22" i="56"/>
  <c r="D23" i="56" s="1"/>
  <c r="D21" i="54"/>
  <c r="D20" i="54"/>
  <c r="D16" i="54"/>
  <c r="D15" i="54"/>
  <c r="D12" i="54"/>
  <c r="D11" i="54"/>
  <c r="H48" i="66" l="1"/>
  <c r="E49" i="66"/>
  <c r="G63" i="66"/>
  <c r="F49" i="66"/>
  <c r="F24" i="66"/>
  <c r="E24" i="66"/>
  <c r="H23" i="66"/>
  <c r="H63" i="66" s="1"/>
  <c r="J51" i="66"/>
  <c r="I28" i="66"/>
  <c r="D28" i="66"/>
  <c r="C29" i="66"/>
  <c r="D52" i="66"/>
  <c r="C67" i="66"/>
  <c r="C53" i="66"/>
  <c r="I52" i="66"/>
  <c r="D67" i="66"/>
  <c r="J27" i="66"/>
  <c r="E24" i="65"/>
  <c r="F24" i="65"/>
  <c r="I53" i="65"/>
  <c r="J53" i="65" s="1"/>
  <c r="D53" i="65"/>
  <c r="C68" i="65"/>
  <c r="C54" i="65"/>
  <c r="I27" i="65"/>
  <c r="D27" i="65"/>
  <c r="C28" i="65"/>
  <c r="J26" i="65"/>
  <c r="D66" i="65"/>
  <c r="D26" i="56"/>
  <c r="D27" i="56" s="1"/>
  <c r="D22" i="54"/>
  <c r="D23" i="54" s="1"/>
  <c r="D17" i="54"/>
  <c r="D18" i="54" s="1"/>
  <c r="D13" i="54"/>
  <c r="G49" i="66" l="1"/>
  <c r="G24" i="66"/>
  <c r="E25" i="66" s="1"/>
  <c r="D53" i="66"/>
  <c r="C68" i="66"/>
  <c r="C54" i="66"/>
  <c r="I53" i="66"/>
  <c r="J28" i="66"/>
  <c r="J52" i="66"/>
  <c r="D29" i="66"/>
  <c r="C30" i="66"/>
  <c r="I29" i="66"/>
  <c r="G24" i="65"/>
  <c r="H24" i="65" s="1"/>
  <c r="I28" i="65"/>
  <c r="D28" i="65"/>
  <c r="C29" i="65"/>
  <c r="I54" i="65"/>
  <c r="J54" i="65" s="1"/>
  <c r="D54" i="65"/>
  <c r="C69" i="65"/>
  <c r="C55" i="65"/>
  <c r="D67" i="65"/>
  <c r="J27" i="65"/>
  <c r="D26" i="54"/>
  <c r="D27" i="54" s="1"/>
  <c r="H49" i="66" l="1"/>
  <c r="E50" i="66"/>
  <c r="F50" i="66"/>
  <c r="G50" i="66" s="1"/>
  <c r="H24" i="66"/>
  <c r="H64" i="66" s="1"/>
  <c r="F25" i="66"/>
  <c r="G25" i="66" s="1"/>
  <c r="H25" i="66" s="1"/>
  <c r="G64" i="66"/>
  <c r="F25" i="65"/>
  <c r="D30" i="66"/>
  <c r="C31" i="66"/>
  <c r="I30" i="66"/>
  <c r="D68" i="66"/>
  <c r="J53" i="66"/>
  <c r="D54" i="66"/>
  <c r="D69" i="66" s="1"/>
  <c r="C69" i="66"/>
  <c r="C55" i="66"/>
  <c r="I54" i="66"/>
  <c r="J29" i="66"/>
  <c r="F29" i="66"/>
  <c r="G29" i="66"/>
  <c r="H29" i="66" s="1"/>
  <c r="E29" i="66"/>
  <c r="E25" i="65"/>
  <c r="I29" i="65"/>
  <c r="D29" i="65"/>
  <c r="C30" i="65"/>
  <c r="F54" i="65"/>
  <c r="E54" i="65"/>
  <c r="G54" i="65"/>
  <c r="H54" i="65" s="1"/>
  <c r="D68" i="65"/>
  <c r="I55" i="65"/>
  <c r="J55" i="65" s="1"/>
  <c r="D55" i="65"/>
  <c r="C56" i="65"/>
  <c r="C70" i="65"/>
  <c r="J28" i="65"/>
  <c r="G25" i="65" l="1"/>
  <c r="E26" i="65" s="1"/>
  <c r="H50" i="66"/>
  <c r="E51" i="66"/>
  <c r="G51" i="66" s="1"/>
  <c r="H51" i="66" s="1"/>
  <c r="F51" i="66"/>
  <c r="H65" i="66"/>
  <c r="G65" i="66"/>
  <c r="F26" i="66"/>
  <c r="E26" i="66"/>
  <c r="D55" i="66"/>
  <c r="D70" i="66" s="1"/>
  <c r="C70" i="66"/>
  <c r="C56" i="66"/>
  <c r="I55" i="66"/>
  <c r="J54" i="66"/>
  <c r="F54" i="66"/>
  <c r="E54" i="66"/>
  <c r="G54" i="66"/>
  <c r="H54" i="66" s="1"/>
  <c r="H69" i="66" s="1"/>
  <c r="J30" i="66"/>
  <c r="F30" i="66"/>
  <c r="E30" i="66"/>
  <c r="G30" i="66"/>
  <c r="I31" i="66"/>
  <c r="D31" i="66"/>
  <c r="C32" i="66"/>
  <c r="G69" i="66"/>
  <c r="H25" i="65"/>
  <c r="F26" i="65"/>
  <c r="G26" i="65" s="1"/>
  <c r="I56" i="65"/>
  <c r="J56" i="65" s="1"/>
  <c r="D56" i="65"/>
  <c r="C71" i="65"/>
  <c r="C57" i="65"/>
  <c r="I30" i="65"/>
  <c r="D30" i="65"/>
  <c r="C31" i="65"/>
  <c r="D69" i="65"/>
  <c r="F55" i="65"/>
  <c r="E55" i="65"/>
  <c r="G55" i="65"/>
  <c r="H55" i="65" s="1"/>
  <c r="J29" i="65"/>
  <c r="F29" i="65"/>
  <c r="E29" i="65"/>
  <c r="G29" i="65"/>
  <c r="G69" i="65" s="1"/>
  <c r="G26" i="66" l="1"/>
  <c r="E52" i="66"/>
  <c r="F52" i="66"/>
  <c r="F27" i="66"/>
  <c r="H26" i="66"/>
  <c r="H66" i="66" s="1"/>
  <c r="E27" i="66"/>
  <c r="G66" i="66"/>
  <c r="G27" i="66"/>
  <c r="J55" i="66"/>
  <c r="F55" i="66"/>
  <c r="E55" i="66"/>
  <c r="G55" i="66"/>
  <c r="G70" i="66" s="1"/>
  <c r="J31" i="66"/>
  <c r="F31" i="66"/>
  <c r="G31" i="66"/>
  <c r="E31" i="66"/>
  <c r="I56" i="66"/>
  <c r="D56" i="66"/>
  <c r="C71" i="66"/>
  <c r="C57" i="66"/>
  <c r="H30" i="66"/>
  <c r="D32" i="66"/>
  <c r="I32" i="66"/>
  <c r="F27" i="65"/>
  <c r="E27" i="65"/>
  <c r="H26" i="65"/>
  <c r="J30" i="65"/>
  <c r="F30" i="65"/>
  <c r="E30" i="65"/>
  <c r="G30" i="65"/>
  <c r="G70" i="65" s="1"/>
  <c r="I31" i="65"/>
  <c r="D31" i="65"/>
  <c r="C32" i="65"/>
  <c r="I57" i="65"/>
  <c r="J57" i="65" s="1"/>
  <c r="D57" i="65"/>
  <c r="C72" i="65"/>
  <c r="H29" i="65"/>
  <c r="H69" i="65" s="1"/>
  <c r="D70" i="65"/>
  <c r="F56" i="65"/>
  <c r="E56" i="65"/>
  <c r="G56" i="65"/>
  <c r="H56" i="65" s="1"/>
  <c r="G52" i="66" l="1"/>
  <c r="H52" i="66" s="1"/>
  <c r="H27" i="66"/>
  <c r="E28" i="66"/>
  <c r="F28" i="66"/>
  <c r="H55" i="66"/>
  <c r="H70" i="66" s="1"/>
  <c r="J56" i="66"/>
  <c r="F56" i="66"/>
  <c r="E56" i="66"/>
  <c r="G56" i="66"/>
  <c r="G71" i="66" s="1"/>
  <c r="H31" i="66"/>
  <c r="D71" i="66"/>
  <c r="J32" i="66"/>
  <c r="F32" i="66"/>
  <c r="G32" i="66"/>
  <c r="H32" i="66" s="1"/>
  <c r="E32" i="66"/>
  <c r="I57" i="66"/>
  <c r="D57" i="66"/>
  <c r="D72" i="66" s="1"/>
  <c r="C72" i="66"/>
  <c r="G27" i="65"/>
  <c r="H27" i="65" s="1"/>
  <c r="H30" i="65"/>
  <c r="H70" i="65" s="1"/>
  <c r="J31" i="65"/>
  <c r="F31" i="65"/>
  <c r="E31" i="65"/>
  <c r="G31" i="65"/>
  <c r="G71" i="65" s="1"/>
  <c r="I32" i="65"/>
  <c r="D32" i="65"/>
  <c r="D71" i="65"/>
  <c r="F57" i="65"/>
  <c r="E57" i="65"/>
  <c r="G57" i="65"/>
  <c r="H57" i="65" s="1"/>
  <c r="F48" i="65"/>
  <c r="G48" i="65" s="1"/>
  <c r="H67" i="66" l="1"/>
  <c r="G67" i="66"/>
  <c r="F53" i="66"/>
  <c r="E53" i="66"/>
  <c r="G53" i="66" s="1"/>
  <c r="H53" i="66" s="1"/>
  <c r="G28" i="66"/>
  <c r="H56" i="66"/>
  <c r="H71" i="66" s="1"/>
  <c r="J57" i="66"/>
  <c r="F57" i="66"/>
  <c r="G57" i="66"/>
  <c r="G72" i="66" s="1"/>
  <c r="E57" i="66"/>
  <c r="E28" i="65"/>
  <c r="F28" i="65"/>
  <c r="J32" i="65"/>
  <c r="F32" i="65"/>
  <c r="E32" i="65"/>
  <c r="G32" i="65"/>
  <c r="G72" i="65" s="1"/>
  <c r="E49" i="65"/>
  <c r="F49" i="65"/>
  <c r="H48" i="65"/>
  <c r="H63" i="65" s="1"/>
  <c r="G63" i="65"/>
  <c r="H31" i="65"/>
  <c r="H71" i="65" s="1"/>
  <c r="D72" i="65"/>
  <c r="G28" i="65" l="1"/>
  <c r="H28" i="65" s="1"/>
  <c r="H28" i="66"/>
  <c r="H68" i="66" s="1"/>
  <c r="G68" i="66"/>
  <c r="H57" i="66"/>
  <c r="H72" i="66" s="1"/>
  <c r="H32" i="65"/>
  <c r="H72" i="65" s="1"/>
  <c r="G49" i="65"/>
  <c r="E50" i="65" s="1"/>
  <c r="G64" i="65" l="1"/>
  <c r="F50" i="65"/>
  <c r="G50" i="65" s="1"/>
  <c r="H49" i="65"/>
  <c r="H64" i="65" s="1"/>
  <c r="E51" i="65" l="1"/>
  <c r="H50" i="65"/>
  <c r="H65" i="65" s="1"/>
  <c r="G65" i="65"/>
  <c r="F51" i="65"/>
  <c r="G51" i="65" l="1"/>
  <c r="G66" i="65" s="1"/>
  <c r="E52" i="65" l="1"/>
  <c r="F52" i="65"/>
  <c r="H51" i="65"/>
  <c r="H66" i="65" s="1"/>
  <c r="G52" i="65" l="1"/>
  <c r="E53" i="65" s="1"/>
  <c r="F53" i="65" l="1"/>
  <c r="G53" i="65" s="1"/>
  <c r="H53" i="65" s="1"/>
  <c r="H68" i="65" s="1"/>
  <c r="H52" i="65"/>
  <c r="H67" i="65" s="1"/>
  <c r="G67" i="65"/>
  <c r="G68" i="65" l="1"/>
</calcChain>
</file>

<file path=xl/sharedStrings.xml><?xml version="1.0" encoding="utf-8"?>
<sst xmlns="http://schemas.openxmlformats.org/spreadsheetml/2006/main" count="461" uniqueCount="231">
  <si>
    <t>Materialkosten</t>
  </si>
  <si>
    <t>Hinweise zur Verwendung</t>
  </si>
  <si>
    <t>Tabellenkalkulationen zum Klausurtraining</t>
  </si>
  <si>
    <t>Buchführung und Jahresabschluss</t>
  </si>
  <si>
    <t>Anschaffungs-/Herstellungskosten</t>
  </si>
  <si>
    <t>Abschreibungssatz degressiv</t>
  </si>
  <si>
    <t>Geschäftsjahr</t>
  </si>
  <si>
    <t>Anschaffungs-/ Herstellungskosten</t>
  </si>
  <si>
    <t>Degressive Abschreibung</t>
  </si>
  <si>
    <t>Lineare         Abschreibung</t>
  </si>
  <si>
    <t>Kumulierte Abschreibungen</t>
  </si>
  <si>
    <t>Buchwert</t>
  </si>
  <si>
    <t>Tage</t>
  </si>
  <si>
    <t>Monate zu 30 Tagen</t>
  </si>
  <si>
    <t>Jahre zu 360 Tagen</t>
  </si>
  <si>
    <t>Zinstage t</t>
  </si>
  <si>
    <r>
      <t>Jahreszinssatz r</t>
    </r>
    <r>
      <rPr>
        <vertAlign val="subscript"/>
        <sz val="11"/>
        <color indexed="8"/>
        <rFont val="Calibri"/>
        <family val="2"/>
        <scheme val="minor"/>
      </rPr>
      <t>a</t>
    </r>
  </si>
  <si>
    <r>
      <t>Anfangsdatum TT.MM.JJJJ</t>
    </r>
    <r>
      <rPr>
        <vertAlign val="subscript"/>
        <sz val="11"/>
        <color indexed="8"/>
        <rFont val="Calibri"/>
        <family val="2"/>
        <scheme val="minor"/>
      </rPr>
      <t>I</t>
    </r>
  </si>
  <si>
    <r>
      <t>Enddatum TT.MM.JJJJ</t>
    </r>
    <r>
      <rPr>
        <vertAlign val="subscript"/>
        <sz val="11"/>
        <color indexed="8"/>
        <rFont val="Calibri"/>
        <family val="2"/>
        <scheme val="minor"/>
      </rPr>
      <t>II</t>
    </r>
  </si>
  <si>
    <r>
      <t>Endtag TT</t>
    </r>
    <r>
      <rPr>
        <vertAlign val="subscript"/>
        <sz val="11"/>
        <color indexed="8"/>
        <rFont val="Calibri"/>
        <family val="2"/>
        <scheme val="minor"/>
      </rPr>
      <t>II</t>
    </r>
    <r>
      <rPr>
        <sz val="11"/>
        <color indexed="8"/>
        <rFont val="Calibri"/>
        <family val="2"/>
        <scheme val="minor"/>
      </rPr>
      <t xml:space="preserve"> (Maximum 30)</t>
    </r>
  </si>
  <si>
    <r>
      <t>Anfangstag TT</t>
    </r>
    <r>
      <rPr>
        <vertAlign val="subscript"/>
        <sz val="11"/>
        <color indexed="8"/>
        <rFont val="Calibri"/>
        <family val="2"/>
        <scheme val="minor"/>
      </rPr>
      <t>I</t>
    </r>
    <r>
      <rPr>
        <sz val="11"/>
        <color indexed="8"/>
        <rFont val="Calibri"/>
        <family val="2"/>
        <scheme val="minor"/>
      </rPr>
      <t xml:space="preserve"> (Maximum 30)</t>
    </r>
  </si>
  <si>
    <r>
      <t>Endmonat MM</t>
    </r>
    <r>
      <rPr>
        <vertAlign val="subscript"/>
        <sz val="11"/>
        <color indexed="8"/>
        <rFont val="Calibri"/>
        <family val="2"/>
        <scheme val="minor"/>
      </rPr>
      <t>II</t>
    </r>
  </si>
  <si>
    <r>
      <t>Anfangsmonat MM</t>
    </r>
    <r>
      <rPr>
        <vertAlign val="subscript"/>
        <sz val="11"/>
        <color indexed="8"/>
        <rFont val="Calibri"/>
        <family val="2"/>
        <scheme val="minor"/>
      </rPr>
      <t>I</t>
    </r>
  </si>
  <si>
    <r>
      <t>Endjahr JJJJ</t>
    </r>
    <r>
      <rPr>
        <vertAlign val="subscript"/>
        <sz val="11"/>
        <color indexed="8"/>
        <rFont val="Calibri"/>
        <family val="2"/>
        <scheme val="minor"/>
      </rPr>
      <t>II</t>
    </r>
  </si>
  <si>
    <r>
      <t>Anfangsjahr JJJJ</t>
    </r>
    <r>
      <rPr>
        <vertAlign val="subscript"/>
        <sz val="11"/>
        <color indexed="8"/>
        <rFont val="Calibri"/>
        <family val="2"/>
        <scheme val="minor"/>
      </rPr>
      <t>I</t>
    </r>
  </si>
  <si>
    <t>Dividenden</t>
  </si>
  <si>
    <t>Kapitalertragsteuer</t>
  </si>
  <si>
    <t>Kapitalertragsteuersatz</t>
  </si>
  <si>
    <t>Solidaritätszuschlagssatz</t>
  </si>
  <si>
    <t>Ausschüttung (Bardividende)</t>
  </si>
  <si>
    <t>Nettodividende</t>
  </si>
  <si>
    <t>Solidaritätszuschlag</t>
  </si>
  <si>
    <t>Herstellungskosten</t>
  </si>
  <si>
    <t>Finanzierungsprozesse</t>
  </si>
  <si>
    <t>Grundlegende Bewertungen</t>
  </si>
  <si>
    <t>Untergrenze der Herstellungskosten</t>
  </si>
  <si>
    <t>Obergrenze der Herstellungskosten</t>
  </si>
  <si>
    <t>Fertigungskosten</t>
  </si>
  <si>
    <t>Kosten der allgemeinen Verwaltung</t>
  </si>
  <si>
    <t>Materialgemeinkosten</t>
  </si>
  <si>
    <t>Sonderkosten der Fertigung</t>
  </si>
  <si>
    <t>Forschungskosten</t>
  </si>
  <si>
    <t>Fertigungsgemeinkosten</t>
  </si>
  <si>
    <t>Tageszinsen</t>
  </si>
  <si>
    <t>Nennbetrag des Kredits K</t>
  </si>
  <si>
    <r>
      <t>Tageszinsen Z</t>
    </r>
    <r>
      <rPr>
        <b/>
        <vertAlign val="subscript"/>
        <sz val="11"/>
        <color theme="3"/>
        <rFont val="Calibri"/>
        <family val="2"/>
        <scheme val="minor"/>
      </rPr>
      <t>t</t>
    </r>
  </si>
  <si>
    <t>Damnum</t>
  </si>
  <si>
    <t>Gesamtlaufzeit</t>
  </si>
  <si>
    <t>Abschreibungsbetrag Damnum</t>
  </si>
  <si>
    <t>Skonto</t>
  </si>
  <si>
    <t>Investitionsprozesse</t>
  </si>
  <si>
    <t>Skontosatz</t>
  </si>
  <si>
    <t>Umsatzsteuersatz</t>
  </si>
  <si>
    <t>Verbindlichkeiten (Bruttobetrag)</t>
  </si>
  <si>
    <t>Korrektur Umsatzsteuer</t>
  </si>
  <si>
    <t>Zahlbetrag</t>
  </si>
  <si>
    <t>Umsatzprozesse</t>
  </si>
  <si>
    <t>Abschreibungen</t>
  </si>
  <si>
    <t>Nutzungsdauer</t>
  </si>
  <si>
    <t>Zugangsdatum</t>
  </si>
  <si>
    <t>Abgangsdatum</t>
  </si>
  <si>
    <t>Restnutzungsdauer</t>
  </si>
  <si>
    <t>Gesamtnutzungsdauer [Jahre]</t>
  </si>
  <si>
    <t>Gesamtnutzungsdauer [Monate]</t>
  </si>
  <si>
    <t>Monate im Abgangsjahr</t>
  </si>
  <si>
    <t>Monate im Zugangsjahr</t>
  </si>
  <si>
    <t>(1) Anlagegut</t>
  </si>
  <si>
    <t>(2) Erweiterung</t>
  </si>
  <si>
    <t>Vorgabe Abgangsdatum</t>
  </si>
  <si>
    <t>(3) Gesamttabelle</t>
  </si>
  <si>
    <t>Vorgabe lineare Abschreibung</t>
  </si>
  <si>
    <r>
      <t xml:space="preserve">Durch Variation der </t>
    </r>
    <r>
      <rPr>
        <b/>
        <sz val="11"/>
        <color rgb="FF0081C7"/>
        <rFont val="Calibri"/>
        <family val="2"/>
        <scheme val="minor"/>
      </rPr>
      <t>blauen Eingabewerte</t>
    </r>
    <r>
      <rPr>
        <sz val="11"/>
        <color rgb="FF0081C7"/>
        <rFont val="Calibri"/>
        <family val="2"/>
        <scheme val="minor"/>
      </rPr>
      <t xml:space="preserve"> können neue Aufgaben generiert werden.</t>
    </r>
  </si>
  <si>
    <t>Lohn- und Gehaltsabrechnung</t>
  </si>
  <si>
    <t>Alter</t>
  </si>
  <si>
    <t>Geburtsjahr</t>
  </si>
  <si>
    <t>Lohn/Gehalt</t>
  </si>
  <si>
    <t>Arbeitgeber: VWL-Beitrag</t>
  </si>
  <si>
    <t>VWL-Gesamtbeitrag</t>
  </si>
  <si>
    <t>Bruttolistenpreis Kraftfahrzeug</t>
  </si>
  <si>
    <t>Bruttolistenpreis Kraftfahrzeug abgerundet</t>
  </si>
  <si>
    <t>Einfache Entfernung Arbeitgeber</t>
  </si>
  <si>
    <t>Satz</t>
  </si>
  <si>
    <t>Berechneter Sachbezug Fahrzeug</t>
  </si>
  <si>
    <t>Freibeträge</t>
  </si>
  <si>
    <t>Steuerklasse</t>
  </si>
  <si>
    <t>Kinderfreibeträge</t>
  </si>
  <si>
    <t>Lohnsteuersatz</t>
  </si>
  <si>
    <t>Tabelle: Lohnsteuer</t>
  </si>
  <si>
    <t>Tabelle: Solidaritätszuschlag</t>
  </si>
  <si>
    <t>Kirchensteuersatz</t>
  </si>
  <si>
    <t>Tabelle: Kirchsteuer</t>
  </si>
  <si>
    <t>Arbeitgeber: KV-Satz</t>
  </si>
  <si>
    <t>Arbeitnehmer: KV-Satz</t>
  </si>
  <si>
    <t>Arbeitnehmer: KV-Zusatzbeitragssatz</t>
  </si>
  <si>
    <t>Arbeitgeber: PV-Satz</t>
  </si>
  <si>
    <t>Arbeitnehmer: PV-Satz</t>
  </si>
  <si>
    <t>Arbeitnehmer: PV-Satz Kinderlose</t>
  </si>
  <si>
    <t>Arbeitgeber: RV-Satz</t>
  </si>
  <si>
    <t>Arbeitnehmer: RV-Satz</t>
  </si>
  <si>
    <t>Arbeitgeber: AV-Satz</t>
  </si>
  <si>
    <t>Arbeitnehmer: AV-Satz</t>
  </si>
  <si>
    <t>U1-Satz</t>
  </si>
  <si>
    <t>U2-Satz</t>
  </si>
  <si>
    <t>Insolvenzgeldumlagesatz</t>
  </si>
  <si>
    <t>Beitragsbemessungsgrenze KV &amp; PV</t>
  </si>
  <si>
    <t>Beitragsbemessungsgrenze RV &amp; AV</t>
  </si>
  <si>
    <t>Berechnung</t>
  </si>
  <si>
    <t>Normal versteuerter Anteil</t>
  </si>
  <si>
    <t>Beitrag vermögenswirksame Leistungen Arbeitgeber</t>
  </si>
  <si>
    <t>Sachbezüge</t>
  </si>
  <si>
    <t>Bruttolohn</t>
  </si>
  <si>
    <t>Steuerfreier Bruttolohn</t>
  </si>
  <si>
    <t>Steuerpflichtiger Arbeitslohn</t>
  </si>
  <si>
    <t>Bemessungsgrundlage der Lohnsteuer</t>
  </si>
  <si>
    <t>Lohnsteuer</t>
  </si>
  <si>
    <t>Durchschnittlicher Lohnsteuersatz</t>
  </si>
  <si>
    <t>Kirchensteuer</t>
  </si>
  <si>
    <t>Steuerliche Abzüge Arbeitnehmer</t>
  </si>
  <si>
    <t>Abführung Betriebsstättenfinanzamt Arbeitgeber</t>
  </si>
  <si>
    <t>Sozialversicherungsfreier Lohn</t>
  </si>
  <si>
    <t>Sozialversicherungspflichtiges Arbeitsentgelt ohne Berücksichtigung Beitragsbemessungsgrenzen</t>
  </si>
  <si>
    <t>Monatliche Bemessungsgrenze KV &amp; PV</t>
  </si>
  <si>
    <t>Bemessungsgrundlage KV &amp; PV</t>
  </si>
  <si>
    <t>Monatliche Bemessungsgrenze RV &amp; AV</t>
  </si>
  <si>
    <t>Bemessungsgrundlage RV &amp; AV</t>
  </si>
  <si>
    <t>Krankenversicherung</t>
  </si>
  <si>
    <t>Arbeitnehmer: KV-Satz + Zusatzbeitragssatz/2</t>
  </si>
  <si>
    <t>Beitrag Krankenversicherung Arbeitnehmer</t>
  </si>
  <si>
    <t>Arbeitgeber: KV-Satz + Zusatzbeitragssatz/2</t>
  </si>
  <si>
    <t>Beitrag Krankenversicherung Arbeitgeber</t>
  </si>
  <si>
    <t>KV-Gesamtbetrag</t>
  </si>
  <si>
    <t>Pflegeversicherung</t>
  </si>
  <si>
    <t>Beitrag Pflegeversicherung Arbeitnehmer</t>
  </si>
  <si>
    <t>Beitrag Pflegeversicherung Arbeitgeber</t>
  </si>
  <si>
    <t>PV-Gesamtbetrag</t>
  </si>
  <si>
    <t>Rentenversicherung</t>
  </si>
  <si>
    <t>Beitrag Rentenversicherung Arbeitnehmer</t>
  </si>
  <si>
    <t>Beitrag Rentenversicherung Arbeitgeber</t>
  </si>
  <si>
    <t>RV-Gesamtbetrag</t>
  </si>
  <si>
    <t>Arbeitslosenversicherung</t>
  </si>
  <si>
    <t>Beitrag Arbeitslosenversicherung Arbeitnehmer</t>
  </si>
  <si>
    <t>Beitrag Arbeitslosenversicherung Arbeitgeber</t>
  </si>
  <si>
    <t>AV-Gesamtbetrag</t>
  </si>
  <si>
    <t>Beitrag Sozialversicherungen Arbeitnehmer</t>
  </si>
  <si>
    <t>Beitrag Sozialversicherungen Arbeitgeber</t>
  </si>
  <si>
    <t>Beitrag Sozialversicherungen Gesamt</t>
  </si>
  <si>
    <t>Abführung Krankenversicherung</t>
  </si>
  <si>
    <t>Umlage U1</t>
  </si>
  <si>
    <t>Umlage U2</t>
  </si>
  <si>
    <t>Insolvenzgeldumlage</t>
  </si>
  <si>
    <t>Nettolohn</t>
  </si>
  <si>
    <t>Nettoabzüge</t>
  </si>
  <si>
    <t>Abzuziehende Sachbezüge</t>
  </si>
  <si>
    <t>Auszahlungsbetrag</t>
  </si>
  <si>
    <t>Gesamtbelastung Arbeitgeber</t>
  </si>
  <si>
    <t>4170·6080·6321 Vermögenswirksame Leistungen</t>
  </si>
  <si>
    <t>4130·6110·6410 Gesetzliche soziale Aufwendungen</t>
  </si>
  <si>
    <t>an</t>
  </si>
  <si>
    <t>1740·3720·4850 Verbindlichkeiten aus Lohn und Gehalt</t>
  </si>
  <si>
    <t>1750·3770·4866 Verbindlichkeiten aus Vermögensbildung</t>
  </si>
  <si>
    <t>8613·4948·5435 Verrechnete sonstige Sachbezüge 19 % USt</t>
  </si>
  <si>
    <t>1776·3806·4805 Umsatzsteuer 19 %</t>
  </si>
  <si>
    <t>1759·3759·4840 Vorauss. Beitragsschuld (Krankenkasse)</t>
  </si>
  <si>
    <r>
      <t>Umlage</t>
    </r>
    <r>
      <rPr>
        <sz val="11"/>
        <color theme="1"/>
        <rFont val="Calibri"/>
        <family val="2"/>
        <scheme val="minor"/>
      </rPr>
      <t xml:space="preserve"> zur Abführung an die Krankenversicherung</t>
    </r>
  </si>
  <si>
    <t>Aufgabe</t>
  </si>
  <si>
    <t xml:space="preserve"> 11-1</t>
  </si>
  <si>
    <t>Nettolistenpreis Kraftfahrzeug</t>
  </si>
  <si>
    <t>Nettobezug</t>
  </si>
  <si>
    <t>Umsatzsteuer auf Nettobezug</t>
  </si>
  <si>
    <t xml:space="preserve">www.bmf-steuerrechner.de </t>
  </si>
  <si>
    <t>Vermögenswirksame Leistungen</t>
  </si>
  <si>
    <t>4120·6020·6300 Gehälter</t>
  </si>
  <si>
    <t>Sachbezug Kraftfahrzeug</t>
  </si>
  <si>
    <t>Buchungen</t>
  </si>
  <si>
    <t>Steuerliche Abzüge</t>
  </si>
  <si>
    <t>Sozialversicherungsbeiträge</t>
  </si>
  <si>
    <t>1759·3759·4840 Voraussichtliche Beitragsschuld gegenüber den Sozialversicherungsträgern</t>
  </si>
  <si>
    <t>Zusammengesetzter Buchungssatz</t>
  </si>
  <si>
    <t>1741·3730·4831 Verbindlichkeiten aus Lohn- und Kirchensteuer</t>
  </si>
  <si>
    <t>Umlagen</t>
  </si>
  <si>
    <t>Wohnort</t>
  </si>
  <si>
    <t>Sachsen</t>
  </si>
  <si>
    <t>Bayern</t>
  </si>
  <si>
    <t>Wählen Sie in dem rechts stehenden Auswahlfeld das zu berechnende Szenario:</t>
  </si>
  <si>
    <t>Übergang auf lineare Abschreibung</t>
  </si>
  <si>
    <t>Umsatzsteuer</t>
  </si>
  <si>
    <t>Berechnungshilfe</t>
  </si>
  <si>
    <t>Konto</t>
  </si>
  <si>
    <t>Betrag Konto</t>
  </si>
  <si>
    <t>Posten Umsatzsteuervoranmeldung</t>
  </si>
  <si>
    <t>Bemessungsgrundlage</t>
  </si>
  <si>
    <t>Steuer</t>
  </si>
  <si>
    <t>Verprobungsdifferenz</t>
  </si>
  <si>
    <t>volle EUR</t>
  </si>
  <si>
    <t>8125·4125·5055 Steuerfreie innergemeinsch. Lieferungen</t>
  </si>
  <si>
    <t>Innergemeinschaftliche Lieferungen</t>
  </si>
  <si>
    <t>—</t>
  </si>
  <si>
    <t>8120·4120·5050 Steuerfreie Umsätze</t>
  </si>
  <si>
    <t>Weitere steuerfreie Umsätze (Ausfuhrlieferungen)</t>
  </si>
  <si>
    <t>8400·4400·5100 Erlöse 19 % Ust</t>
  </si>
  <si>
    <t>Steuerpfl. Umsätze zum Steuersatz von 19 %</t>
  </si>
  <si>
    <t>8300·4300·5080 Erlöse 7 % Ust</t>
  </si>
  <si>
    <t>Steuerpflichtige Umsätze zum Steuersatz von 7 %</t>
  </si>
  <si>
    <t>1771·3801·4801 Umsatzsteuer 7 %</t>
  </si>
  <si>
    <t>3425·5425·6085 Innergemeinschaftlicher Erwerb 19 % Ust</t>
  </si>
  <si>
    <t>Steuerpfl. innergemeinschaftliche Erwerbe 19 %</t>
  </si>
  <si>
    <t>1774·3804·4804 Umsatzsteuer aus innergemeinsch. Erwerb 19 %</t>
  </si>
  <si>
    <t>3420·5420·6085 Innergemeinschaftlicher Erwerb 7 %</t>
  </si>
  <si>
    <t>Steuerpfl. innergemeinschaftliche Erwerbe 7 %</t>
  </si>
  <si>
    <t>1772·3802·4802 Umsatzsteuer aus innergemeinschaftlichem Erwerb</t>
  </si>
  <si>
    <t>1576·1406·2605 Abziehbare Vorsteuer 19 %</t>
  </si>
  <si>
    <t>Vorsteuerbeträge aus Rechnungen von anderen</t>
  </si>
  <si>
    <t>1571·1401·2601 Abziehbare Vorsteuer 7%</t>
  </si>
  <si>
    <t>1574·1404·2604 Abziehbare Vorsteuer aus innergemeinsch. Erwerb 19 %</t>
  </si>
  <si>
    <t>Vorsteuerbeträge aus innergemeinschaftl. Erwerb</t>
  </si>
  <si>
    <t>1572·1402·2602 Abziehbare Vorsteuer aus innergemeinschaftlichem Erwerb</t>
  </si>
  <si>
    <t>1588·1433·2628 Entstandene Einfuhrumsatzsteuer</t>
  </si>
  <si>
    <t>Entstandene Einfuhrumsatzsteuer</t>
  </si>
  <si>
    <t>Abziehbare Vorsteuerbeträge</t>
  </si>
  <si>
    <t>Umsatzsteuer-Vorauszahlung / Überschuss (–)</t>
  </si>
  <si>
    <t>Thüringen</t>
  </si>
  <si>
    <t xml:space="preserve"> 11-5</t>
  </si>
  <si>
    <t xml:space="preserve"> 11-4</t>
  </si>
  <si>
    <t>Vertriebskosten</t>
  </si>
  <si>
    <t>Allgemeine Zinsen für Fremdkapital</t>
  </si>
  <si>
    <t>Sachbezugrechner</t>
  </si>
  <si>
    <t>Bruttolistenpreis Kraftfahrzeug auf 100 € abgerundet</t>
  </si>
  <si>
    <t>Satz (1% + 0,03% je Kilometer)</t>
  </si>
  <si>
    <t>Bruttosachbezug Fahrzeug</t>
  </si>
  <si>
    <t>Nettosachbezug Fahrzeug</t>
  </si>
  <si>
    <t>Version 4.2024.1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</si>
</sst>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0\ &quot;€&quot;"/>
    <numFmt numFmtId="165" formatCode="#\ ##0\ &quot;Stück&quot;"/>
    <numFmt numFmtId="166" formatCode="#\ ##0.0000\ &quot;€/Stück&quot;"/>
    <numFmt numFmtId="167" formatCode="#\ ##0.0000\ &quot;€&quot;"/>
    <numFmt numFmtId="168" formatCode="#\ ##0.00\ &quot;Stück&quot;"/>
    <numFmt numFmtId="169" formatCode="#\ ##0.00\ &quot;€&quot;"/>
    <numFmt numFmtId="170" formatCode="#\ ##0"/>
    <numFmt numFmtId="171" formatCode="#\ ##0\ &quot;Monate&quot;"/>
    <numFmt numFmtId="172" formatCode="0.0\ %"/>
    <numFmt numFmtId="173" formatCode="#\ ##0\ &quot;Tage&quot;"/>
    <numFmt numFmtId="174" formatCode="0.0%"/>
    <numFmt numFmtId="175" formatCode="#\ ##0\ &quot;Jahre&quot;"/>
    <numFmt numFmtId="176" formatCode="#0.00\ &quot;km&quot;"/>
    <numFmt numFmtId="177" formatCode="0.000%"/>
    <numFmt numFmtId="178" formatCode="#,##0\ &quot;€&quot;"/>
    <numFmt numFmtId="179" formatCode="#,##0.000\ &quot;€&quot;"/>
  </numFmts>
  <fonts count="23" x14ac:knownFonts="1">
    <font>
      <sz val="11"/>
      <color theme="1"/>
      <name val="Calibri"/>
      <family val="2"/>
      <scheme val="minor"/>
    </font>
    <font>
      <b/>
      <sz val="11"/>
      <color theme="3"/>
      <name val="Calibri"/>
      <family val="2"/>
      <scheme val="minor"/>
    </font>
    <font>
      <b/>
      <sz val="11"/>
      <color theme="1"/>
      <name val="Calibri"/>
      <family val="2"/>
      <scheme val="minor"/>
    </font>
    <font>
      <sz val="11"/>
      <color theme="9"/>
      <name val="Calibri"/>
      <family val="2"/>
      <scheme val="minor"/>
    </font>
    <font>
      <b/>
      <sz val="11"/>
      <color theme="9"/>
      <name val="Calibri"/>
      <family val="2"/>
      <scheme val="minor"/>
    </font>
    <font>
      <b/>
      <vertAlign val="subscript"/>
      <sz val="11"/>
      <color theme="3"/>
      <name val="Calibri"/>
      <family val="2"/>
      <scheme val="minor"/>
    </font>
    <font>
      <sz val="11"/>
      <color rgb="FF0081C7"/>
      <name val="Calibri"/>
      <family val="2"/>
      <scheme val="minor"/>
    </font>
    <font>
      <b/>
      <sz val="36"/>
      <color rgb="FF0081C7"/>
      <name val="Calibri"/>
      <family val="2"/>
      <scheme val="minor"/>
    </font>
    <font>
      <sz val="11"/>
      <color theme="1"/>
      <name val="Calibri"/>
      <family val="2"/>
      <scheme val="minor"/>
    </font>
    <font>
      <sz val="10"/>
      <color theme="1"/>
      <name val="Calibri"/>
      <family val="2"/>
      <scheme val="minor"/>
    </font>
    <font>
      <vertAlign val="subscript"/>
      <sz val="11"/>
      <color indexed="8"/>
      <name val="Calibri"/>
      <family val="2"/>
      <scheme val="minor"/>
    </font>
    <font>
      <sz val="11"/>
      <color indexed="8"/>
      <name val="Calibri"/>
      <family val="2"/>
      <scheme val="minor"/>
    </font>
    <font>
      <b/>
      <sz val="11"/>
      <color rgb="FF0081C7"/>
      <name val="Calibri"/>
      <family val="2"/>
      <scheme val="minor"/>
    </font>
    <font>
      <sz val="11"/>
      <color rgb="FFFF0000"/>
      <name val="Calibri"/>
      <family val="2"/>
      <scheme val="minor"/>
    </font>
    <font>
      <sz val="12"/>
      <color theme="1"/>
      <name val="Calibri"/>
      <family val="2"/>
      <scheme val="minor"/>
    </font>
    <font>
      <b/>
      <sz val="9"/>
      <color theme="1"/>
      <name val="Calibri"/>
      <family val="2"/>
      <scheme val="minor"/>
    </font>
    <font>
      <sz val="9"/>
      <color theme="1"/>
      <name val="Calibri"/>
      <family val="2"/>
      <scheme val="minor"/>
    </font>
    <font>
      <b/>
      <sz val="11"/>
      <color rgb="FF92D050"/>
      <name val="Calibri"/>
      <family val="2"/>
      <scheme val="minor"/>
    </font>
    <font>
      <b/>
      <sz val="11"/>
      <color rgb="FFFF0000"/>
      <name val="Calibri"/>
      <family val="2"/>
      <scheme val="minor"/>
    </font>
    <font>
      <b/>
      <sz val="11"/>
      <color rgb="FFC00000"/>
      <name val="Calibri"/>
      <family val="2"/>
      <scheme val="minor"/>
    </font>
    <font>
      <u/>
      <sz val="11"/>
      <color theme="10"/>
      <name val="Calibri"/>
      <family val="2"/>
      <scheme val="minor"/>
    </font>
    <font>
      <sz val="11"/>
      <color rgb="FF9C5700"/>
      <name val="Calibri"/>
      <family val="2"/>
      <scheme val="minor"/>
    </font>
    <font>
      <sz val="9"/>
      <color rgb="FF0081C7"/>
      <name val="Calibri"/>
      <family val="2"/>
      <scheme val="minor"/>
    </font>
  </fonts>
  <fills count="3">
    <fill>
      <patternFill patternType="none"/>
    </fill>
    <fill>
      <patternFill patternType="gray125"/>
    </fill>
    <fill>
      <patternFill patternType="solid">
        <fgColor rgb="FFFFEB9C"/>
      </patternFill>
    </fill>
  </fills>
  <borders count="4">
    <border>
      <left/>
      <right/>
      <top/>
      <bottom/>
      <diagonal/>
    </border>
    <border>
      <left/>
      <right/>
      <top style="thin">
        <color theme="1"/>
      </top>
      <bottom/>
      <diagonal/>
    </border>
    <border>
      <left/>
      <right/>
      <top style="medium">
        <color theme="1"/>
      </top>
      <bottom/>
      <diagonal/>
    </border>
    <border>
      <left/>
      <right/>
      <top style="medium">
        <color auto="1"/>
      </top>
      <bottom/>
      <diagonal/>
    </border>
  </borders>
  <cellStyleXfs count="4">
    <xf numFmtId="0" fontId="0" fillId="0" borderId="0"/>
    <xf numFmtId="0" fontId="9" fillId="0" borderId="0"/>
    <xf numFmtId="0" fontId="20" fillId="0" borderId="0" applyNumberFormat="0" applyFill="0" applyBorder="0" applyAlignment="0" applyProtection="0"/>
    <xf numFmtId="0" fontId="21" fillId="2" borderId="0" applyNumberFormat="0" applyBorder="0" applyAlignment="0" applyProtection="0"/>
  </cellStyleXfs>
  <cellXfs count="113">
    <xf numFmtId="0" fontId="0" fillId="0" borderId="0" xfId="0"/>
    <xf numFmtId="0" fontId="2" fillId="0" borderId="0" xfId="0" applyFont="1"/>
    <xf numFmtId="0" fontId="2" fillId="0" borderId="0" xfId="0" applyFont="1" applyAlignment="1">
      <alignment horizontal="right"/>
    </xf>
    <xf numFmtId="0" fontId="1" fillId="0" borderId="0" xfId="0" applyFont="1"/>
    <xf numFmtId="0" fontId="0" fillId="0" borderId="0" xfId="0" applyFont="1"/>
    <xf numFmtId="0" fontId="3" fillId="0" borderId="0" xfId="0" applyFont="1"/>
    <xf numFmtId="164" fontId="3" fillId="0" borderId="0" xfId="0" applyNumberFormat="1" applyFont="1"/>
    <xf numFmtId="0" fontId="0" fillId="0" borderId="0" xfId="0" applyFont="1" applyAlignment="1">
      <alignment horizontal="right"/>
    </xf>
    <xf numFmtId="0" fontId="1" fillId="0" borderId="0" xfId="0" applyFont="1" applyAlignment="1">
      <alignment horizontal="right"/>
    </xf>
    <xf numFmtId="166" fontId="3" fillId="0" borderId="0" xfId="0" applyNumberFormat="1" applyFont="1" applyAlignment="1">
      <alignment horizontal="right"/>
    </xf>
    <xf numFmtId="167" fontId="3" fillId="0" borderId="0" xfId="0" applyNumberFormat="1" applyFont="1" applyAlignment="1">
      <alignment horizontal="right"/>
    </xf>
    <xf numFmtId="0" fontId="0" fillId="0" borderId="0" xfId="0" applyFont="1" applyAlignment="1">
      <alignment horizontal="left"/>
    </xf>
    <xf numFmtId="169" fontId="3" fillId="0" borderId="0" xfId="0" applyNumberFormat="1" applyFont="1"/>
    <xf numFmtId="165" fontId="0" fillId="0" borderId="0" xfId="0" applyNumberFormat="1" applyFont="1" applyAlignment="1">
      <alignment horizontal="right"/>
    </xf>
    <xf numFmtId="165" fontId="6" fillId="0" borderId="0" xfId="0" applyNumberFormat="1" applyFont="1" applyAlignment="1">
      <alignment horizontal="right"/>
    </xf>
    <xf numFmtId="168" fontId="0" fillId="0" borderId="0" xfId="0" applyNumberFormat="1" applyFont="1" applyAlignment="1">
      <alignment horizontal="right"/>
    </xf>
    <xf numFmtId="169" fontId="0" fillId="0" borderId="0" xfId="0" applyNumberFormat="1" applyFont="1" applyAlignment="1">
      <alignment horizontal="right"/>
    </xf>
    <xf numFmtId="170" fontId="0" fillId="0" borderId="0" xfId="0" applyNumberFormat="1" applyFont="1"/>
    <xf numFmtId="0" fontId="7" fillId="0" borderId="0" xfId="0" applyFont="1" applyAlignment="1">
      <alignment wrapText="1"/>
    </xf>
    <xf numFmtId="0" fontId="1" fillId="0" borderId="0" xfId="1" applyFont="1"/>
    <xf numFmtId="0" fontId="8" fillId="0" borderId="0" xfId="1" applyFont="1" applyAlignment="1">
      <alignment horizontal="right"/>
    </xf>
    <xf numFmtId="0" fontId="8" fillId="0" borderId="0" xfId="1" applyFont="1"/>
    <xf numFmtId="0" fontId="2" fillId="0" borderId="0" xfId="1" applyFont="1"/>
    <xf numFmtId="0" fontId="1" fillId="0" borderId="0" xfId="1" applyNumberFormat="1" applyFont="1"/>
    <xf numFmtId="169" fontId="8" fillId="0" borderId="0" xfId="1" applyNumberFormat="1" applyFont="1" applyAlignment="1">
      <alignment horizontal="right"/>
    </xf>
    <xf numFmtId="172" fontId="8" fillId="0" borderId="0" xfId="1" applyNumberFormat="1" applyFont="1"/>
    <xf numFmtId="172" fontId="8" fillId="0" borderId="0" xfId="1" applyNumberFormat="1" applyFont="1" applyAlignment="1">
      <alignment horizontal="right"/>
    </xf>
    <xf numFmtId="14" fontId="8" fillId="0" borderId="0" xfId="1" applyNumberFormat="1" applyFont="1" applyAlignment="1">
      <alignment horizontal="right"/>
    </xf>
    <xf numFmtId="14" fontId="8" fillId="0" borderId="0" xfId="1" applyNumberFormat="1" applyFont="1"/>
    <xf numFmtId="0" fontId="8" fillId="0" borderId="0" xfId="1" applyNumberFormat="1" applyFont="1"/>
    <xf numFmtId="0" fontId="8" fillId="0" borderId="0" xfId="1" applyNumberFormat="1" applyFont="1" applyAlignment="1">
      <alignment horizontal="right"/>
    </xf>
    <xf numFmtId="0" fontId="2" fillId="0" borderId="0" xfId="1" applyNumberFormat="1" applyFont="1"/>
    <xf numFmtId="0" fontId="8" fillId="0" borderId="1" xfId="1" applyNumberFormat="1" applyFont="1" applyBorder="1"/>
    <xf numFmtId="173" fontId="8" fillId="0" borderId="1" xfId="1" applyNumberFormat="1" applyFont="1" applyBorder="1" applyAlignment="1">
      <alignment horizontal="right"/>
    </xf>
    <xf numFmtId="0" fontId="8" fillId="0" borderId="1" xfId="1" applyNumberFormat="1" applyFont="1" applyBorder="1" applyAlignment="1">
      <alignment horizontal="right"/>
    </xf>
    <xf numFmtId="173" fontId="8" fillId="0" borderId="0" xfId="1" applyNumberFormat="1" applyFont="1" applyBorder="1" applyAlignment="1">
      <alignment horizontal="right"/>
    </xf>
    <xf numFmtId="171" fontId="8" fillId="0" borderId="0" xfId="1" applyNumberFormat="1" applyFont="1" applyAlignment="1">
      <alignment horizontal="right"/>
    </xf>
    <xf numFmtId="0" fontId="2" fillId="0" borderId="0" xfId="1" applyFont="1" applyAlignment="1">
      <alignment horizontal="right" wrapText="1"/>
    </xf>
    <xf numFmtId="0" fontId="2" fillId="0" borderId="0" xfId="1" applyFont="1" applyAlignment="1">
      <alignment horizontal="left"/>
    </xf>
    <xf numFmtId="174" fontId="6" fillId="0" borderId="0" xfId="0" applyNumberFormat="1" applyFont="1" applyAlignment="1">
      <alignment horizontal="right"/>
    </xf>
    <xf numFmtId="164" fontId="3" fillId="0" borderId="0" xfId="0" applyNumberFormat="1" applyFont="1" applyAlignment="1">
      <alignment horizontal="right"/>
    </xf>
    <xf numFmtId="164" fontId="6" fillId="0" borderId="0" xfId="0" applyNumberFormat="1" applyFont="1" applyAlignment="1">
      <alignment horizontal="right"/>
    </xf>
    <xf numFmtId="0" fontId="0" fillId="0" borderId="0" xfId="1" applyFont="1"/>
    <xf numFmtId="169" fontId="6" fillId="0" borderId="0" xfId="1" applyNumberFormat="1" applyFont="1" applyAlignment="1">
      <alignment horizontal="right"/>
    </xf>
    <xf numFmtId="172" fontId="6" fillId="0" borderId="0" xfId="1" applyNumberFormat="1" applyFont="1"/>
    <xf numFmtId="14" fontId="6" fillId="0" borderId="0" xfId="1" applyNumberFormat="1" applyFont="1" applyAlignment="1">
      <alignment horizontal="right"/>
    </xf>
    <xf numFmtId="173" fontId="3" fillId="0" borderId="0" xfId="1" applyNumberFormat="1" applyFont="1" applyBorder="1" applyAlignment="1">
      <alignment horizontal="right"/>
    </xf>
    <xf numFmtId="169" fontId="3" fillId="0" borderId="0" xfId="1" applyNumberFormat="1" applyFont="1" applyAlignment="1">
      <alignment horizontal="right"/>
    </xf>
    <xf numFmtId="0" fontId="0" fillId="0" borderId="0" xfId="1" applyNumberFormat="1" applyFont="1"/>
    <xf numFmtId="169" fontId="6" fillId="0" borderId="0" xfId="1" applyNumberFormat="1" applyFont="1" applyBorder="1" applyAlignment="1">
      <alignment horizontal="right"/>
    </xf>
    <xf numFmtId="173" fontId="6" fillId="0" borderId="0" xfId="1" applyNumberFormat="1" applyFont="1" applyBorder="1" applyAlignment="1">
      <alignment horizontal="right"/>
    </xf>
    <xf numFmtId="175" fontId="6" fillId="0" borderId="0" xfId="1" applyNumberFormat="1" applyFont="1" applyAlignment="1">
      <alignment horizontal="right"/>
    </xf>
    <xf numFmtId="0" fontId="2" fillId="0" borderId="0" xfId="1" applyNumberFormat="1" applyFont="1" applyAlignment="1">
      <alignment horizontal="right"/>
    </xf>
    <xf numFmtId="171" fontId="8" fillId="0" borderId="0" xfId="1" applyNumberFormat="1" applyFont="1"/>
    <xf numFmtId="0" fontId="1" fillId="0" borderId="0" xfId="1" applyFont="1" applyAlignment="1">
      <alignment horizontal="left"/>
    </xf>
    <xf numFmtId="0" fontId="1" fillId="0" borderId="0" xfId="1" applyFont="1" applyAlignment="1">
      <alignment horizontal="right" wrapText="1"/>
    </xf>
    <xf numFmtId="0" fontId="6" fillId="0" borderId="0" xfId="0" applyFont="1" applyAlignment="1">
      <alignment wrapText="1"/>
    </xf>
    <xf numFmtId="0" fontId="14" fillId="0" borderId="0" xfId="1" applyFont="1"/>
    <xf numFmtId="0" fontId="15" fillId="0" borderId="0" xfId="1" applyFont="1"/>
    <xf numFmtId="0" fontId="16" fillId="0" borderId="0" xfId="1" applyFont="1"/>
    <xf numFmtId="0" fontId="16" fillId="0" borderId="0" xfId="1" applyNumberFormat="1" applyFont="1" applyAlignment="1">
      <alignment horizontal="right"/>
    </xf>
    <xf numFmtId="169" fontId="16" fillId="0" borderId="0" xfId="1" applyNumberFormat="1" applyFont="1" applyAlignment="1">
      <alignment horizontal="right"/>
    </xf>
    <xf numFmtId="0" fontId="0" fillId="0" borderId="0" xfId="1" applyFont="1" applyAlignment="1">
      <alignment horizontal="right"/>
    </xf>
    <xf numFmtId="169" fontId="2" fillId="0" borderId="0" xfId="1" applyNumberFormat="1" applyFont="1" applyAlignment="1">
      <alignment horizontal="right"/>
    </xf>
    <xf numFmtId="0" fontId="2" fillId="0" borderId="0" xfId="1" applyFont="1" applyAlignment="1">
      <alignment horizontal="right"/>
    </xf>
    <xf numFmtId="0" fontId="17" fillId="0" borderId="0" xfId="1" applyNumberFormat="1" applyFont="1" applyAlignment="1">
      <alignment horizontal="right" vertical="center"/>
    </xf>
    <xf numFmtId="0" fontId="0" fillId="0" borderId="0" xfId="1" applyNumberFormat="1" applyFont="1" applyAlignment="1">
      <alignment horizontal="right"/>
    </xf>
    <xf numFmtId="169" fontId="0" fillId="0" borderId="0" xfId="1" applyNumberFormat="1" applyFont="1" applyAlignment="1">
      <alignment horizontal="right"/>
    </xf>
    <xf numFmtId="176" fontId="0" fillId="0" borderId="0" xfId="1" applyNumberFormat="1" applyFont="1" applyAlignment="1">
      <alignment horizontal="right"/>
    </xf>
    <xf numFmtId="177" fontId="0" fillId="0" borderId="0" xfId="1" applyNumberFormat="1" applyFont="1"/>
    <xf numFmtId="164" fontId="0" fillId="0" borderId="0" xfId="1" applyNumberFormat="1" applyFont="1"/>
    <xf numFmtId="169" fontId="13" fillId="0" borderId="0" xfId="1" applyNumberFormat="1" applyFont="1"/>
    <xf numFmtId="169" fontId="18" fillId="0" borderId="0" xfId="1" applyNumberFormat="1" applyFont="1"/>
    <xf numFmtId="164" fontId="2" fillId="0" borderId="0" xfId="1" applyNumberFormat="1" applyFont="1"/>
    <xf numFmtId="0" fontId="2" fillId="0" borderId="2" xfId="1" applyFont="1" applyBorder="1"/>
    <xf numFmtId="169" fontId="0" fillId="0" borderId="2" xfId="1" applyNumberFormat="1" applyFont="1" applyBorder="1" applyAlignment="1">
      <alignment horizontal="right"/>
    </xf>
    <xf numFmtId="169" fontId="19" fillId="0" borderId="0" xfId="1" applyNumberFormat="1" applyFont="1" applyAlignment="1">
      <alignment horizontal="right"/>
    </xf>
    <xf numFmtId="10" fontId="0" fillId="0" borderId="0" xfId="1" applyNumberFormat="1" applyFont="1"/>
    <xf numFmtId="0" fontId="0" fillId="0" borderId="2" xfId="1" applyFont="1" applyBorder="1"/>
    <xf numFmtId="164" fontId="0" fillId="0" borderId="2" xfId="1" applyNumberFormat="1" applyFont="1" applyBorder="1"/>
    <xf numFmtId="0" fontId="0" fillId="0" borderId="3" xfId="1" applyFont="1" applyBorder="1"/>
    <xf numFmtId="169" fontId="0" fillId="0" borderId="3" xfId="1" applyNumberFormat="1" applyFont="1" applyBorder="1" applyAlignment="1">
      <alignment horizontal="right"/>
    </xf>
    <xf numFmtId="169" fontId="2" fillId="0" borderId="0" xfId="1" applyNumberFormat="1" applyFont="1"/>
    <xf numFmtId="164" fontId="0" fillId="0" borderId="0" xfId="1" applyNumberFormat="1" applyFont="1" applyAlignment="1">
      <alignment horizontal="right"/>
    </xf>
    <xf numFmtId="169" fontId="0" fillId="0" borderId="0" xfId="1" applyNumberFormat="1" applyFont="1"/>
    <xf numFmtId="0" fontId="20" fillId="0" borderId="0" xfId="2"/>
    <xf numFmtId="0" fontId="2" fillId="0" borderId="0" xfId="1" applyFont="1" applyAlignment="1">
      <alignment horizontal="right" vertical="center"/>
    </xf>
    <xf numFmtId="169" fontId="4" fillId="0" borderId="0" xfId="1" applyNumberFormat="1" applyFont="1" applyAlignment="1">
      <alignment horizontal="right"/>
    </xf>
    <xf numFmtId="177" fontId="8" fillId="0" borderId="0" xfId="1" applyNumberFormat="1" applyFont="1"/>
    <xf numFmtId="164" fontId="8" fillId="0" borderId="0" xfId="1" applyNumberFormat="1" applyFont="1"/>
    <xf numFmtId="16" fontId="12" fillId="0" borderId="0" xfId="1" applyNumberFormat="1" applyFont="1" applyAlignment="1">
      <alignment horizontal="right" vertical="center"/>
    </xf>
    <xf numFmtId="0" fontId="6" fillId="0" borderId="0" xfId="1" applyFont="1"/>
    <xf numFmtId="0" fontId="6" fillId="0" borderId="0" xfId="1" applyFont="1" applyAlignment="1">
      <alignment horizontal="right"/>
    </xf>
    <xf numFmtId="0" fontId="22" fillId="0" borderId="0" xfId="1" applyFont="1" applyAlignment="1">
      <alignment horizontal="right"/>
    </xf>
    <xf numFmtId="0" fontId="6" fillId="0" borderId="0" xfId="1" applyNumberFormat="1" applyFont="1" applyAlignment="1">
      <alignment horizontal="right"/>
    </xf>
    <xf numFmtId="0" fontId="22" fillId="0" borderId="0" xfId="1" applyNumberFormat="1" applyFont="1" applyAlignment="1">
      <alignment horizontal="right"/>
    </xf>
    <xf numFmtId="169" fontId="22" fillId="0" borderId="0" xfId="1" applyNumberFormat="1" applyFont="1" applyAlignment="1">
      <alignment horizontal="right"/>
    </xf>
    <xf numFmtId="176" fontId="6" fillId="0" borderId="0" xfId="1" applyNumberFormat="1" applyFont="1" applyAlignment="1">
      <alignment horizontal="right"/>
    </xf>
    <xf numFmtId="176" fontId="22" fillId="0" borderId="0" xfId="1" applyNumberFormat="1" applyFont="1" applyAlignment="1">
      <alignment horizontal="right"/>
    </xf>
    <xf numFmtId="177" fontId="6" fillId="0" borderId="0" xfId="1" applyNumberFormat="1" applyFont="1"/>
    <xf numFmtId="177" fontId="22" fillId="0" borderId="0" xfId="1" applyNumberFormat="1" applyFont="1"/>
    <xf numFmtId="0" fontId="22" fillId="0" borderId="0" xfId="1" applyFont="1"/>
    <xf numFmtId="0" fontId="2" fillId="0" borderId="0" xfId="1" applyNumberFormat="1" applyFont="1" applyAlignment="1">
      <alignment horizontal="right" vertical="center"/>
    </xf>
    <xf numFmtId="0" fontId="2" fillId="2" borderId="0" xfId="3" applyFont="1"/>
    <xf numFmtId="164" fontId="2" fillId="0" borderId="0" xfId="0" applyNumberFormat="1" applyFont="1"/>
    <xf numFmtId="164" fontId="0" fillId="0" borderId="0" xfId="0" applyNumberFormat="1"/>
    <xf numFmtId="178" fontId="0" fillId="0" borderId="0" xfId="0" applyNumberFormat="1"/>
    <xf numFmtId="178" fontId="3" fillId="0" borderId="0" xfId="0" applyNumberFormat="1" applyFont="1"/>
    <xf numFmtId="164" fontId="0" fillId="0" borderId="0" xfId="0" applyNumberFormat="1" applyAlignment="1">
      <alignment horizontal="right"/>
    </xf>
    <xf numFmtId="178" fontId="2" fillId="0" borderId="0" xfId="0" applyNumberFormat="1" applyFont="1"/>
    <xf numFmtId="164" fontId="4" fillId="0" borderId="0" xfId="0" applyNumberFormat="1" applyFont="1"/>
    <xf numFmtId="10" fontId="6" fillId="0" borderId="0" xfId="1" applyNumberFormat="1" applyFont="1" applyAlignment="1">
      <alignment horizontal="right"/>
    </xf>
    <xf numFmtId="179" fontId="0" fillId="0" borderId="0" xfId="1" applyNumberFormat="1" applyFont="1" applyAlignment="1">
      <alignment horizontal="right"/>
    </xf>
  </cellXfs>
  <cellStyles count="4">
    <cellStyle name="Link" xfId="2" builtinId="8"/>
    <cellStyle name="Neutral" xfId="3" builtinId="28"/>
    <cellStyle name="Standard" xfId="0" builtinId="0"/>
    <cellStyle name="Standard 2" xfId="1" xr:uid="{00000000-0005-0000-0000-000001000000}"/>
  </cellStyles>
  <dxfs count="45">
    <dxf>
      <font>
        <color rgb="FF92D050"/>
      </font>
    </dxf>
    <dxf>
      <font>
        <color theme="9"/>
      </font>
    </dxf>
    <dxf>
      <font>
        <color theme="9"/>
      </font>
    </dxf>
    <dxf>
      <font>
        <color theme="9"/>
      </font>
    </dxf>
    <dxf>
      <font>
        <color rgb="FF92D050"/>
      </font>
    </dxf>
    <dxf>
      <font>
        <color rgb="FF92D050"/>
      </font>
    </dxf>
    <dxf>
      <font>
        <color rgb="FF92D050"/>
      </font>
    </dxf>
    <dxf>
      <font>
        <color theme="9"/>
      </font>
    </dxf>
    <dxf>
      <font>
        <color theme="9"/>
      </font>
    </dxf>
    <dxf>
      <font>
        <color theme="9"/>
      </font>
    </dxf>
    <dxf>
      <font>
        <color theme="9"/>
      </font>
    </dxf>
    <dxf>
      <font>
        <color rgb="FF92D050"/>
      </font>
    </dxf>
    <dxf>
      <font>
        <color rgb="FF92D050"/>
      </font>
    </dxf>
    <dxf>
      <font>
        <color rgb="FF92D050"/>
      </font>
    </dxf>
    <dxf>
      <font>
        <color rgb="FF92D050"/>
      </font>
    </dxf>
    <dxf>
      <font>
        <color rgb="FF92D050"/>
      </font>
    </dxf>
    <dxf>
      <font>
        <color theme="9"/>
      </font>
    </dxf>
    <dxf>
      <font>
        <color theme="9"/>
      </font>
    </dxf>
    <dxf>
      <font>
        <color theme="9"/>
      </font>
    </dxf>
    <dxf>
      <font>
        <color rgb="FF92D050"/>
      </font>
    </dxf>
    <dxf>
      <font>
        <color rgb="FF92D050"/>
      </font>
    </dxf>
    <dxf>
      <font>
        <color rgb="FF92D050"/>
      </font>
    </dxf>
    <dxf>
      <font>
        <color theme="9"/>
      </font>
    </dxf>
    <dxf>
      <font>
        <color theme="9"/>
      </font>
    </dxf>
    <dxf>
      <font>
        <color theme="9"/>
      </font>
    </dxf>
    <dxf>
      <font>
        <color theme="9"/>
      </font>
    </dxf>
    <dxf>
      <font>
        <color rgb="FF92D050"/>
      </font>
    </dxf>
    <dxf>
      <font>
        <color rgb="FF92D050"/>
      </font>
    </dxf>
    <dxf>
      <font>
        <color rgb="FF92D050"/>
      </font>
    </dxf>
    <dxf>
      <font>
        <color rgb="FF92D050"/>
      </font>
    </dxf>
    <dxf>
      <font>
        <color rgb="FF92D050"/>
      </font>
    </dxf>
    <dxf>
      <font>
        <color theme="9"/>
      </font>
    </dxf>
    <dxf>
      <font>
        <color theme="9"/>
      </font>
    </dxf>
    <dxf>
      <font>
        <color theme="9"/>
      </font>
    </dxf>
    <dxf>
      <font>
        <color rgb="FF92D050"/>
      </font>
    </dxf>
    <dxf>
      <font>
        <color rgb="FF92D050"/>
      </font>
    </dxf>
    <dxf>
      <font>
        <color rgb="FF92D050"/>
      </font>
    </dxf>
    <dxf>
      <font>
        <color theme="9"/>
      </font>
    </dxf>
    <dxf>
      <font>
        <color theme="9"/>
      </font>
    </dxf>
    <dxf>
      <font>
        <color theme="9"/>
      </font>
    </dxf>
    <dxf>
      <font>
        <color theme="9"/>
      </font>
    </dxf>
    <dxf>
      <font>
        <color rgb="FF92D050"/>
      </font>
    </dxf>
    <dxf>
      <font>
        <color rgb="FF92D050"/>
      </font>
    </dxf>
    <dxf>
      <font>
        <color rgb="FF92D050"/>
      </font>
    </dxf>
    <dxf>
      <font>
        <color rgb="FF92D050"/>
      </font>
    </dxf>
  </dxfs>
  <tableStyles count="0" defaultTableStyle="TableStyleMedium2" defaultPivotStyle="PivotStyleLight16"/>
  <colors>
    <mruColors>
      <color rgb="FF0081C7"/>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Larissa">
  <a:themeElements>
    <a:clrScheme name="Klausur">
      <a:dk1>
        <a:srgbClr val="000000"/>
      </a:dk1>
      <a:lt1>
        <a:srgbClr val="FFFFFF"/>
      </a:lt1>
      <a:dk2>
        <a:srgbClr val="808080"/>
      </a:dk2>
      <a:lt2>
        <a:srgbClr val="FFFFFF"/>
      </a:lt2>
      <a:accent1>
        <a:srgbClr val="FFFFFF"/>
      </a:accent1>
      <a:accent2>
        <a:srgbClr val="FFFFFF"/>
      </a:accent2>
      <a:accent3>
        <a:srgbClr val="FFFFFF"/>
      </a:accent3>
      <a:accent4>
        <a:srgbClr val="FFFFFF"/>
      </a:accent4>
      <a:accent5>
        <a:srgbClr val="FFFFFF"/>
      </a:accent5>
      <a:accent6>
        <a:srgbClr val="D40032"/>
      </a:accent6>
      <a:hlink>
        <a:srgbClr val="82D3FF"/>
      </a:hlink>
      <a:folHlink>
        <a:srgbClr val="82D3F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bmf-steuerrechner.de/"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39"/>
  <sheetViews>
    <sheetView tabSelected="1" zoomScaleNormal="100" workbookViewId="0">
      <selection activeCell="B2" sqref="B2"/>
    </sheetView>
  </sheetViews>
  <sheetFormatPr baseColWidth="10" defaultRowHeight="14.4" x14ac:dyDescent="0.3"/>
  <cols>
    <col min="1" max="1" width="2.6640625" style="4" customWidth="1"/>
    <col min="2" max="2" width="75.6640625" style="4" bestFit="1" customWidth="1"/>
    <col min="3" max="3" width="2.6640625" style="4" customWidth="1"/>
    <col min="4" max="4" width="13.5546875" style="4" customWidth="1"/>
    <col min="5" max="5" width="15.6640625" style="4" customWidth="1"/>
    <col min="6" max="254" width="11.5546875" style="4"/>
    <col min="255" max="255" width="2.88671875" style="4" customWidth="1"/>
    <col min="256" max="256" width="34.44140625" style="4" bestFit="1" customWidth="1"/>
    <col min="257" max="257" width="30.44140625" style="4" bestFit="1" customWidth="1"/>
    <col min="258" max="259" width="21.44140625" style="4" customWidth="1"/>
    <col min="260" max="260" width="13.5546875" style="4" customWidth="1"/>
    <col min="261" max="261" width="15.6640625" style="4" customWidth="1"/>
    <col min="262" max="510" width="11.5546875" style="4"/>
    <col min="511" max="511" width="2.88671875" style="4" customWidth="1"/>
    <col min="512" max="512" width="34.44140625" style="4" bestFit="1" customWidth="1"/>
    <col min="513" max="513" width="30.44140625" style="4" bestFit="1" customWidth="1"/>
    <col min="514" max="515" width="21.44140625" style="4" customWidth="1"/>
    <col min="516" max="516" width="13.5546875" style="4" customWidth="1"/>
    <col min="517" max="517" width="15.6640625" style="4" customWidth="1"/>
    <col min="518" max="766" width="11.5546875" style="4"/>
    <col min="767" max="767" width="2.88671875" style="4" customWidth="1"/>
    <col min="768" max="768" width="34.44140625" style="4" bestFit="1" customWidth="1"/>
    <col min="769" max="769" width="30.44140625" style="4" bestFit="1" customWidth="1"/>
    <col min="770" max="771" width="21.44140625" style="4" customWidth="1"/>
    <col min="772" max="772" width="13.5546875" style="4" customWidth="1"/>
    <col min="773" max="773" width="15.6640625" style="4" customWidth="1"/>
    <col min="774" max="1022" width="11.5546875" style="4"/>
    <col min="1023" max="1023" width="2.88671875" style="4" customWidth="1"/>
    <col min="1024" max="1024" width="34.44140625" style="4" bestFit="1" customWidth="1"/>
    <col min="1025" max="1025" width="30.44140625" style="4" bestFit="1" customWidth="1"/>
    <col min="1026" max="1027" width="21.44140625" style="4" customWidth="1"/>
    <col min="1028" max="1028" width="13.5546875" style="4" customWidth="1"/>
    <col min="1029" max="1029" width="15.6640625" style="4" customWidth="1"/>
    <col min="1030" max="1278" width="11.5546875" style="4"/>
    <col min="1279" max="1279" width="2.88671875" style="4" customWidth="1"/>
    <col min="1280" max="1280" width="34.44140625" style="4" bestFit="1" customWidth="1"/>
    <col min="1281" max="1281" width="30.44140625" style="4" bestFit="1" customWidth="1"/>
    <col min="1282" max="1283" width="21.44140625" style="4" customWidth="1"/>
    <col min="1284" max="1284" width="13.5546875" style="4" customWidth="1"/>
    <col min="1285" max="1285" width="15.6640625" style="4" customWidth="1"/>
    <col min="1286" max="1534" width="11.5546875" style="4"/>
    <col min="1535" max="1535" width="2.88671875" style="4" customWidth="1"/>
    <col min="1536" max="1536" width="34.44140625" style="4" bestFit="1" customWidth="1"/>
    <col min="1537" max="1537" width="30.44140625" style="4" bestFit="1" customWidth="1"/>
    <col min="1538" max="1539" width="21.44140625" style="4" customWidth="1"/>
    <col min="1540" max="1540" width="13.5546875" style="4" customWidth="1"/>
    <col min="1541" max="1541" width="15.6640625" style="4" customWidth="1"/>
    <col min="1542" max="1790" width="11.5546875" style="4"/>
    <col min="1791" max="1791" width="2.88671875" style="4" customWidth="1"/>
    <col min="1792" max="1792" width="34.44140625" style="4" bestFit="1" customWidth="1"/>
    <col min="1793" max="1793" width="30.44140625" style="4" bestFit="1" customWidth="1"/>
    <col min="1794" max="1795" width="21.44140625" style="4" customWidth="1"/>
    <col min="1796" max="1796" width="13.5546875" style="4" customWidth="1"/>
    <col min="1797" max="1797" width="15.6640625" style="4" customWidth="1"/>
    <col min="1798" max="2046" width="11.5546875" style="4"/>
    <col min="2047" max="2047" width="2.88671875" style="4" customWidth="1"/>
    <col min="2048" max="2048" width="34.44140625" style="4" bestFit="1" customWidth="1"/>
    <col min="2049" max="2049" width="30.44140625" style="4" bestFit="1" customWidth="1"/>
    <col min="2050" max="2051" width="21.44140625" style="4" customWidth="1"/>
    <col min="2052" max="2052" width="13.5546875" style="4" customWidth="1"/>
    <col min="2053" max="2053" width="15.6640625" style="4" customWidth="1"/>
    <col min="2054" max="2302" width="11.5546875" style="4"/>
    <col min="2303" max="2303" width="2.88671875" style="4" customWidth="1"/>
    <col min="2304" max="2304" width="34.44140625" style="4" bestFit="1" customWidth="1"/>
    <col min="2305" max="2305" width="30.44140625" style="4" bestFit="1" customWidth="1"/>
    <col min="2306" max="2307" width="21.44140625" style="4" customWidth="1"/>
    <col min="2308" max="2308" width="13.5546875" style="4" customWidth="1"/>
    <col min="2309" max="2309" width="15.6640625" style="4" customWidth="1"/>
    <col min="2310" max="2558" width="11.5546875" style="4"/>
    <col min="2559" max="2559" width="2.88671875" style="4" customWidth="1"/>
    <col min="2560" max="2560" width="34.44140625" style="4" bestFit="1" customWidth="1"/>
    <col min="2561" max="2561" width="30.44140625" style="4" bestFit="1" customWidth="1"/>
    <col min="2562" max="2563" width="21.44140625" style="4" customWidth="1"/>
    <col min="2564" max="2564" width="13.5546875" style="4" customWidth="1"/>
    <col min="2565" max="2565" width="15.6640625" style="4" customWidth="1"/>
    <col min="2566" max="2814" width="11.5546875" style="4"/>
    <col min="2815" max="2815" width="2.88671875" style="4" customWidth="1"/>
    <col min="2816" max="2816" width="34.44140625" style="4" bestFit="1" customWidth="1"/>
    <col min="2817" max="2817" width="30.44140625" style="4" bestFit="1" customWidth="1"/>
    <col min="2818" max="2819" width="21.44140625" style="4" customWidth="1"/>
    <col min="2820" max="2820" width="13.5546875" style="4" customWidth="1"/>
    <col min="2821" max="2821" width="15.6640625" style="4" customWidth="1"/>
    <col min="2822" max="3070" width="11.5546875" style="4"/>
    <col min="3071" max="3071" width="2.88671875" style="4" customWidth="1"/>
    <col min="3072" max="3072" width="34.44140625" style="4" bestFit="1" customWidth="1"/>
    <col min="3073" max="3073" width="30.44140625" style="4" bestFit="1" customWidth="1"/>
    <col min="3074" max="3075" width="21.44140625" style="4" customWidth="1"/>
    <col min="3076" max="3076" width="13.5546875" style="4" customWidth="1"/>
    <col min="3077" max="3077" width="15.6640625" style="4" customWidth="1"/>
    <col min="3078" max="3326" width="11.5546875" style="4"/>
    <col min="3327" max="3327" width="2.88671875" style="4" customWidth="1"/>
    <col min="3328" max="3328" width="34.44140625" style="4" bestFit="1" customWidth="1"/>
    <col min="3329" max="3329" width="30.44140625" style="4" bestFit="1" customWidth="1"/>
    <col min="3330" max="3331" width="21.44140625" style="4" customWidth="1"/>
    <col min="3332" max="3332" width="13.5546875" style="4" customWidth="1"/>
    <col min="3333" max="3333" width="15.6640625" style="4" customWidth="1"/>
    <col min="3334" max="3582" width="11.5546875" style="4"/>
    <col min="3583" max="3583" width="2.88671875" style="4" customWidth="1"/>
    <col min="3584" max="3584" width="34.44140625" style="4" bestFit="1" customWidth="1"/>
    <col min="3585" max="3585" width="30.44140625" style="4" bestFit="1" customWidth="1"/>
    <col min="3586" max="3587" width="21.44140625" style="4" customWidth="1"/>
    <col min="3588" max="3588" width="13.5546875" style="4" customWidth="1"/>
    <col min="3589" max="3589" width="15.6640625" style="4" customWidth="1"/>
    <col min="3590" max="3838" width="11.5546875" style="4"/>
    <col min="3839" max="3839" width="2.88671875" style="4" customWidth="1"/>
    <col min="3840" max="3840" width="34.44140625" style="4" bestFit="1" customWidth="1"/>
    <col min="3841" max="3841" width="30.44140625" style="4" bestFit="1" customWidth="1"/>
    <col min="3842" max="3843" width="21.44140625" style="4" customWidth="1"/>
    <col min="3844" max="3844" width="13.5546875" style="4" customWidth="1"/>
    <col min="3845" max="3845" width="15.6640625" style="4" customWidth="1"/>
    <col min="3846" max="4094" width="11.5546875" style="4"/>
    <col min="4095" max="4095" width="2.88671875" style="4" customWidth="1"/>
    <col min="4096" max="4096" width="34.44140625" style="4" bestFit="1" customWidth="1"/>
    <col min="4097" max="4097" width="30.44140625" style="4" bestFit="1" customWidth="1"/>
    <col min="4098" max="4099" width="21.44140625" style="4" customWidth="1"/>
    <col min="4100" max="4100" width="13.5546875" style="4" customWidth="1"/>
    <col min="4101" max="4101" width="15.6640625" style="4" customWidth="1"/>
    <col min="4102" max="4350" width="11.5546875" style="4"/>
    <col min="4351" max="4351" width="2.88671875" style="4" customWidth="1"/>
    <col min="4352" max="4352" width="34.44140625" style="4" bestFit="1" customWidth="1"/>
    <col min="4353" max="4353" width="30.44140625" style="4" bestFit="1" customWidth="1"/>
    <col min="4354" max="4355" width="21.44140625" style="4" customWidth="1"/>
    <col min="4356" max="4356" width="13.5546875" style="4" customWidth="1"/>
    <col min="4357" max="4357" width="15.6640625" style="4" customWidth="1"/>
    <col min="4358" max="4606" width="11.5546875" style="4"/>
    <col min="4607" max="4607" width="2.88671875" style="4" customWidth="1"/>
    <col min="4608" max="4608" width="34.44140625" style="4" bestFit="1" customWidth="1"/>
    <col min="4609" max="4609" width="30.44140625" style="4" bestFit="1" customWidth="1"/>
    <col min="4610" max="4611" width="21.44140625" style="4" customWidth="1"/>
    <col min="4612" max="4612" width="13.5546875" style="4" customWidth="1"/>
    <col min="4613" max="4613" width="15.6640625" style="4" customWidth="1"/>
    <col min="4614" max="4862" width="11.5546875" style="4"/>
    <col min="4863" max="4863" width="2.88671875" style="4" customWidth="1"/>
    <col min="4864" max="4864" width="34.44140625" style="4" bestFit="1" customWidth="1"/>
    <col min="4865" max="4865" width="30.44140625" style="4" bestFit="1" customWidth="1"/>
    <col min="4866" max="4867" width="21.44140625" style="4" customWidth="1"/>
    <col min="4868" max="4868" width="13.5546875" style="4" customWidth="1"/>
    <col min="4869" max="4869" width="15.6640625" style="4" customWidth="1"/>
    <col min="4870" max="5118" width="11.5546875" style="4"/>
    <col min="5119" max="5119" width="2.88671875" style="4" customWidth="1"/>
    <col min="5120" max="5120" width="34.44140625" style="4" bestFit="1" customWidth="1"/>
    <col min="5121" max="5121" width="30.44140625" style="4" bestFit="1" customWidth="1"/>
    <col min="5122" max="5123" width="21.44140625" style="4" customWidth="1"/>
    <col min="5124" max="5124" width="13.5546875" style="4" customWidth="1"/>
    <col min="5125" max="5125" width="15.6640625" style="4" customWidth="1"/>
    <col min="5126" max="5374" width="11.5546875" style="4"/>
    <col min="5375" max="5375" width="2.88671875" style="4" customWidth="1"/>
    <col min="5376" max="5376" width="34.44140625" style="4" bestFit="1" customWidth="1"/>
    <col min="5377" max="5377" width="30.44140625" style="4" bestFit="1" customWidth="1"/>
    <col min="5378" max="5379" width="21.44140625" style="4" customWidth="1"/>
    <col min="5380" max="5380" width="13.5546875" style="4" customWidth="1"/>
    <col min="5381" max="5381" width="15.6640625" style="4" customWidth="1"/>
    <col min="5382" max="5630" width="11.5546875" style="4"/>
    <col min="5631" max="5631" width="2.88671875" style="4" customWidth="1"/>
    <col min="5632" max="5632" width="34.44140625" style="4" bestFit="1" customWidth="1"/>
    <col min="5633" max="5633" width="30.44140625" style="4" bestFit="1" customWidth="1"/>
    <col min="5634" max="5635" width="21.44140625" style="4" customWidth="1"/>
    <col min="5636" max="5636" width="13.5546875" style="4" customWidth="1"/>
    <col min="5637" max="5637" width="15.6640625" style="4" customWidth="1"/>
    <col min="5638" max="5886" width="11.5546875" style="4"/>
    <col min="5887" max="5887" width="2.88671875" style="4" customWidth="1"/>
    <col min="5888" max="5888" width="34.44140625" style="4" bestFit="1" customWidth="1"/>
    <col min="5889" max="5889" width="30.44140625" style="4" bestFit="1" customWidth="1"/>
    <col min="5890" max="5891" width="21.44140625" style="4" customWidth="1"/>
    <col min="5892" max="5892" width="13.5546875" style="4" customWidth="1"/>
    <col min="5893" max="5893" width="15.6640625" style="4" customWidth="1"/>
    <col min="5894" max="6142" width="11.5546875" style="4"/>
    <col min="6143" max="6143" width="2.88671875" style="4" customWidth="1"/>
    <col min="6144" max="6144" width="34.44140625" style="4" bestFit="1" customWidth="1"/>
    <col min="6145" max="6145" width="30.44140625" style="4" bestFit="1" customWidth="1"/>
    <col min="6146" max="6147" width="21.44140625" style="4" customWidth="1"/>
    <col min="6148" max="6148" width="13.5546875" style="4" customWidth="1"/>
    <col min="6149" max="6149" width="15.6640625" style="4" customWidth="1"/>
    <col min="6150" max="6398" width="11.5546875" style="4"/>
    <col min="6399" max="6399" width="2.88671875" style="4" customWidth="1"/>
    <col min="6400" max="6400" width="34.44140625" style="4" bestFit="1" customWidth="1"/>
    <col min="6401" max="6401" width="30.44140625" style="4" bestFit="1" customWidth="1"/>
    <col min="6402" max="6403" width="21.44140625" style="4" customWidth="1"/>
    <col min="6404" max="6404" width="13.5546875" style="4" customWidth="1"/>
    <col min="6405" max="6405" width="15.6640625" style="4" customWidth="1"/>
    <col min="6406" max="6654" width="11.5546875" style="4"/>
    <col min="6655" max="6655" width="2.88671875" style="4" customWidth="1"/>
    <col min="6656" max="6656" width="34.44140625" style="4" bestFit="1" customWidth="1"/>
    <col min="6657" max="6657" width="30.44140625" style="4" bestFit="1" customWidth="1"/>
    <col min="6658" max="6659" width="21.44140625" style="4" customWidth="1"/>
    <col min="6660" max="6660" width="13.5546875" style="4" customWidth="1"/>
    <col min="6661" max="6661" width="15.6640625" style="4" customWidth="1"/>
    <col min="6662" max="6910" width="11.5546875" style="4"/>
    <col min="6911" max="6911" width="2.88671875" style="4" customWidth="1"/>
    <col min="6912" max="6912" width="34.44140625" style="4" bestFit="1" customWidth="1"/>
    <col min="6913" max="6913" width="30.44140625" style="4" bestFit="1" customWidth="1"/>
    <col min="6914" max="6915" width="21.44140625" style="4" customWidth="1"/>
    <col min="6916" max="6916" width="13.5546875" style="4" customWidth="1"/>
    <col min="6917" max="6917" width="15.6640625" style="4" customWidth="1"/>
    <col min="6918" max="7166" width="11.5546875" style="4"/>
    <col min="7167" max="7167" width="2.88671875" style="4" customWidth="1"/>
    <col min="7168" max="7168" width="34.44140625" style="4" bestFit="1" customWidth="1"/>
    <col min="7169" max="7169" width="30.44140625" style="4" bestFit="1" customWidth="1"/>
    <col min="7170" max="7171" width="21.44140625" style="4" customWidth="1"/>
    <col min="7172" max="7172" width="13.5546875" style="4" customWidth="1"/>
    <col min="7173" max="7173" width="15.6640625" style="4" customWidth="1"/>
    <col min="7174" max="7422" width="11.5546875" style="4"/>
    <col min="7423" max="7423" width="2.88671875" style="4" customWidth="1"/>
    <col min="7424" max="7424" width="34.44140625" style="4" bestFit="1" customWidth="1"/>
    <col min="7425" max="7425" width="30.44140625" style="4" bestFit="1" customWidth="1"/>
    <col min="7426" max="7427" width="21.44140625" style="4" customWidth="1"/>
    <col min="7428" max="7428" width="13.5546875" style="4" customWidth="1"/>
    <col min="7429" max="7429" width="15.6640625" style="4" customWidth="1"/>
    <col min="7430" max="7678" width="11.5546875" style="4"/>
    <col min="7679" max="7679" width="2.88671875" style="4" customWidth="1"/>
    <col min="7680" max="7680" width="34.44140625" style="4" bestFit="1" customWidth="1"/>
    <col min="7681" max="7681" width="30.44140625" style="4" bestFit="1" customWidth="1"/>
    <col min="7682" max="7683" width="21.44140625" style="4" customWidth="1"/>
    <col min="7684" max="7684" width="13.5546875" style="4" customWidth="1"/>
    <col min="7685" max="7685" width="15.6640625" style="4" customWidth="1"/>
    <col min="7686" max="7934" width="11.5546875" style="4"/>
    <col min="7935" max="7935" width="2.88671875" style="4" customWidth="1"/>
    <col min="7936" max="7936" width="34.44140625" style="4" bestFit="1" customWidth="1"/>
    <col min="7937" max="7937" width="30.44140625" style="4" bestFit="1" customWidth="1"/>
    <col min="7938" max="7939" width="21.44140625" style="4" customWidth="1"/>
    <col min="7940" max="7940" width="13.5546875" style="4" customWidth="1"/>
    <col min="7941" max="7941" width="15.6640625" style="4" customWidth="1"/>
    <col min="7942" max="8190" width="11.5546875" style="4"/>
    <col min="8191" max="8191" width="2.88671875" style="4" customWidth="1"/>
    <col min="8192" max="8192" width="34.44140625" style="4" bestFit="1" customWidth="1"/>
    <col min="8193" max="8193" width="30.44140625" style="4" bestFit="1" customWidth="1"/>
    <col min="8194" max="8195" width="21.44140625" style="4" customWidth="1"/>
    <col min="8196" max="8196" width="13.5546875" style="4" customWidth="1"/>
    <col min="8197" max="8197" width="15.6640625" style="4" customWidth="1"/>
    <col min="8198" max="8446" width="11.5546875" style="4"/>
    <col min="8447" max="8447" width="2.88671875" style="4" customWidth="1"/>
    <col min="8448" max="8448" width="34.44140625" style="4" bestFit="1" customWidth="1"/>
    <col min="8449" max="8449" width="30.44140625" style="4" bestFit="1" customWidth="1"/>
    <col min="8450" max="8451" width="21.44140625" style="4" customWidth="1"/>
    <col min="8452" max="8452" width="13.5546875" style="4" customWidth="1"/>
    <col min="8453" max="8453" width="15.6640625" style="4" customWidth="1"/>
    <col min="8454" max="8702" width="11.5546875" style="4"/>
    <col min="8703" max="8703" width="2.88671875" style="4" customWidth="1"/>
    <col min="8704" max="8704" width="34.44140625" style="4" bestFit="1" customWidth="1"/>
    <col min="8705" max="8705" width="30.44140625" style="4" bestFit="1" customWidth="1"/>
    <col min="8706" max="8707" width="21.44140625" style="4" customWidth="1"/>
    <col min="8708" max="8708" width="13.5546875" style="4" customWidth="1"/>
    <col min="8709" max="8709" width="15.6640625" style="4" customWidth="1"/>
    <col min="8710" max="8958" width="11.5546875" style="4"/>
    <col min="8959" max="8959" width="2.88671875" style="4" customWidth="1"/>
    <col min="8960" max="8960" width="34.44140625" style="4" bestFit="1" customWidth="1"/>
    <col min="8961" max="8961" width="30.44140625" style="4" bestFit="1" customWidth="1"/>
    <col min="8962" max="8963" width="21.44140625" style="4" customWidth="1"/>
    <col min="8964" max="8964" width="13.5546875" style="4" customWidth="1"/>
    <col min="8965" max="8965" width="15.6640625" style="4" customWidth="1"/>
    <col min="8966" max="9214" width="11.5546875" style="4"/>
    <col min="9215" max="9215" width="2.88671875" style="4" customWidth="1"/>
    <col min="9216" max="9216" width="34.44140625" style="4" bestFit="1" customWidth="1"/>
    <col min="9217" max="9217" width="30.44140625" style="4" bestFit="1" customWidth="1"/>
    <col min="9218" max="9219" width="21.44140625" style="4" customWidth="1"/>
    <col min="9220" max="9220" width="13.5546875" style="4" customWidth="1"/>
    <col min="9221" max="9221" width="15.6640625" style="4" customWidth="1"/>
    <col min="9222" max="9470" width="11.5546875" style="4"/>
    <col min="9471" max="9471" width="2.88671875" style="4" customWidth="1"/>
    <col min="9472" max="9472" width="34.44140625" style="4" bestFit="1" customWidth="1"/>
    <col min="9473" max="9473" width="30.44140625" style="4" bestFit="1" customWidth="1"/>
    <col min="9474" max="9475" width="21.44140625" style="4" customWidth="1"/>
    <col min="9476" max="9476" width="13.5546875" style="4" customWidth="1"/>
    <col min="9477" max="9477" width="15.6640625" style="4" customWidth="1"/>
    <col min="9478" max="9726" width="11.5546875" style="4"/>
    <col min="9727" max="9727" width="2.88671875" style="4" customWidth="1"/>
    <col min="9728" max="9728" width="34.44140625" style="4" bestFit="1" customWidth="1"/>
    <col min="9729" max="9729" width="30.44140625" style="4" bestFit="1" customWidth="1"/>
    <col min="9730" max="9731" width="21.44140625" style="4" customWidth="1"/>
    <col min="9732" max="9732" width="13.5546875" style="4" customWidth="1"/>
    <col min="9733" max="9733" width="15.6640625" style="4" customWidth="1"/>
    <col min="9734" max="9982" width="11.5546875" style="4"/>
    <col min="9983" max="9983" width="2.88671875" style="4" customWidth="1"/>
    <col min="9984" max="9984" width="34.44140625" style="4" bestFit="1" customWidth="1"/>
    <col min="9985" max="9985" width="30.44140625" style="4" bestFit="1" customWidth="1"/>
    <col min="9986" max="9987" width="21.44140625" style="4" customWidth="1"/>
    <col min="9988" max="9988" width="13.5546875" style="4" customWidth="1"/>
    <col min="9989" max="9989" width="15.6640625" style="4" customWidth="1"/>
    <col min="9990" max="10238" width="11.5546875" style="4"/>
    <col min="10239" max="10239" width="2.88671875" style="4" customWidth="1"/>
    <col min="10240" max="10240" width="34.44140625" style="4" bestFit="1" customWidth="1"/>
    <col min="10241" max="10241" width="30.44140625" style="4" bestFit="1" customWidth="1"/>
    <col min="10242" max="10243" width="21.44140625" style="4" customWidth="1"/>
    <col min="10244" max="10244" width="13.5546875" style="4" customWidth="1"/>
    <col min="10245" max="10245" width="15.6640625" style="4" customWidth="1"/>
    <col min="10246" max="10494" width="11.5546875" style="4"/>
    <col min="10495" max="10495" width="2.88671875" style="4" customWidth="1"/>
    <col min="10496" max="10496" width="34.44140625" style="4" bestFit="1" customWidth="1"/>
    <col min="10497" max="10497" width="30.44140625" style="4" bestFit="1" customWidth="1"/>
    <col min="10498" max="10499" width="21.44140625" style="4" customWidth="1"/>
    <col min="10500" max="10500" width="13.5546875" style="4" customWidth="1"/>
    <col min="10501" max="10501" width="15.6640625" style="4" customWidth="1"/>
    <col min="10502" max="10750" width="11.5546875" style="4"/>
    <col min="10751" max="10751" width="2.88671875" style="4" customWidth="1"/>
    <col min="10752" max="10752" width="34.44140625" style="4" bestFit="1" customWidth="1"/>
    <col min="10753" max="10753" width="30.44140625" style="4" bestFit="1" customWidth="1"/>
    <col min="10754" max="10755" width="21.44140625" style="4" customWidth="1"/>
    <col min="10756" max="10756" width="13.5546875" style="4" customWidth="1"/>
    <col min="10757" max="10757" width="15.6640625" style="4" customWidth="1"/>
    <col min="10758" max="11006" width="11.5546875" style="4"/>
    <col min="11007" max="11007" width="2.88671875" style="4" customWidth="1"/>
    <col min="11008" max="11008" width="34.44140625" style="4" bestFit="1" customWidth="1"/>
    <col min="11009" max="11009" width="30.44140625" style="4" bestFit="1" customWidth="1"/>
    <col min="11010" max="11011" width="21.44140625" style="4" customWidth="1"/>
    <col min="11012" max="11012" width="13.5546875" style="4" customWidth="1"/>
    <col min="11013" max="11013" width="15.6640625" style="4" customWidth="1"/>
    <col min="11014" max="11262" width="11.5546875" style="4"/>
    <col min="11263" max="11263" width="2.88671875" style="4" customWidth="1"/>
    <col min="11264" max="11264" width="34.44140625" style="4" bestFit="1" customWidth="1"/>
    <col min="11265" max="11265" width="30.44140625" style="4" bestFit="1" customWidth="1"/>
    <col min="11266" max="11267" width="21.44140625" style="4" customWidth="1"/>
    <col min="11268" max="11268" width="13.5546875" style="4" customWidth="1"/>
    <col min="11269" max="11269" width="15.6640625" style="4" customWidth="1"/>
    <col min="11270" max="11518" width="11.5546875" style="4"/>
    <col min="11519" max="11519" width="2.88671875" style="4" customWidth="1"/>
    <col min="11520" max="11520" width="34.44140625" style="4" bestFit="1" customWidth="1"/>
    <col min="11521" max="11521" width="30.44140625" style="4" bestFit="1" customWidth="1"/>
    <col min="11522" max="11523" width="21.44140625" style="4" customWidth="1"/>
    <col min="11524" max="11524" width="13.5546875" style="4" customWidth="1"/>
    <col min="11525" max="11525" width="15.6640625" style="4" customWidth="1"/>
    <col min="11526" max="11774" width="11.5546875" style="4"/>
    <col min="11775" max="11775" width="2.88671875" style="4" customWidth="1"/>
    <col min="11776" max="11776" width="34.44140625" style="4" bestFit="1" customWidth="1"/>
    <col min="11777" max="11777" width="30.44140625" style="4" bestFit="1" customWidth="1"/>
    <col min="11778" max="11779" width="21.44140625" style="4" customWidth="1"/>
    <col min="11780" max="11780" width="13.5546875" style="4" customWidth="1"/>
    <col min="11781" max="11781" width="15.6640625" style="4" customWidth="1"/>
    <col min="11782" max="12030" width="11.5546875" style="4"/>
    <col min="12031" max="12031" width="2.88671875" style="4" customWidth="1"/>
    <col min="12032" max="12032" width="34.44140625" style="4" bestFit="1" customWidth="1"/>
    <col min="12033" max="12033" width="30.44140625" style="4" bestFit="1" customWidth="1"/>
    <col min="12034" max="12035" width="21.44140625" style="4" customWidth="1"/>
    <col min="12036" max="12036" width="13.5546875" style="4" customWidth="1"/>
    <col min="12037" max="12037" width="15.6640625" style="4" customWidth="1"/>
    <col min="12038" max="12286" width="11.5546875" style="4"/>
    <col min="12287" max="12287" width="2.88671875" style="4" customWidth="1"/>
    <col min="12288" max="12288" width="34.44140625" style="4" bestFit="1" customWidth="1"/>
    <col min="12289" max="12289" width="30.44140625" style="4" bestFit="1" customWidth="1"/>
    <col min="12290" max="12291" width="21.44140625" style="4" customWidth="1"/>
    <col min="12292" max="12292" width="13.5546875" style="4" customWidth="1"/>
    <col min="12293" max="12293" width="15.6640625" style="4" customWidth="1"/>
    <col min="12294" max="12542" width="11.5546875" style="4"/>
    <col min="12543" max="12543" width="2.88671875" style="4" customWidth="1"/>
    <col min="12544" max="12544" width="34.44140625" style="4" bestFit="1" customWidth="1"/>
    <col min="12545" max="12545" width="30.44140625" style="4" bestFit="1" customWidth="1"/>
    <col min="12546" max="12547" width="21.44140625" style="4" customWidth="1"/>
    <col min="12548" max="12548" width="13.5546875" style="4" customWidth="1"/>
    <col min="12549" max="12549" width="15.6640625" style="4" customWidth="1"/>
    <col min="12550" max="12798" width="11.5546875" style="4"/>
    <col min="12799" max="12799" width="2.88671875" style="4" customWidth="1"/>
    <col min="12800" max="12800" width="34.44140625" style="4" bestFit="1" customWidth="1"/>
    <col min="12801" max="12801" width="30.44140625" style="4" bestFit="1" customWidth="1"/>
    <col min="12802" max="12803" width="21.44140625" style="4" customWidth="1"/>
    <col min="12804" max="12804" width="13.5546875" style="4" customWidth="1"/>
    <col min="12805" max="12805" width="15.6640625" style="4" customWidth="1"/>
    <col min="12806" max="13054" width="11.5546875" style="4"/>
    <col min="13055" max="13055" width="2.88671875" style="4" customWidth="1"/>
    <col min="13056" max="13056" width="34.44140625" style="4" bestFit="1" customWidth="1"/>
    <col min="13057" max="13057" width="30.44140625" style="4" bestFit="1" customWidth="1"/>
    <col min="13058" max="13059" width="21.44140625" style="4" customWidth="1"/>
    <col min="13060" max="13060" width="13.5546875" style="4" customWidth="1"/>
    <col min="13061" max="13061" width="15.6640625" style="4" customWidth="1"/>
    <col min="13062" max="13310" width="11.5546875" style="4"/>
    <col min="13311" max="13311" width="2.88671875" style="4" customWidth="1"/>
    <col min="13312" max="13312" width="34.44140625" style="4" bestFit="1" customWidth="1"/>
    <col min="13313" max="13313" width="30.44140625" style="4" bestFit="1" customWidth="1"/>
    <col min="13314" max="13315" width="21.44140625" style="4" customWidth="1"/>
    <col min="13316" max="13316" width="13.5546875" style="4" customWidth="1"/>
    <col min="13317" max="13317" width="15.6640625" style="4" customWidth="1"/>
    <col min="13318" max="13566" width="11.5546875" style="4"/>
    <col min="13567" max="13567" width="2.88671875" style="4" customWidth="1"/>
    <col min="13568" max="13568" width="34.44140625" style="4" bestFit="1" customWidth="1"/>
    <col min="13569" max="13569" width="30.44140625" style="4" bestFit="1" customWidth="1"/>
    <col min="13570" max="13571" width="21.44140625" style="4" customWidth="1"/>
    <col min="13572" max="13572" width="13.5546875" style="4" customWidth="1"/>
    <col min="13573" max="13573" width="15.6640625" style="4" customWidth="1"/>
    <col min="13574" max="13822" width="11.5546875" style="4"/>
    <col min="13823" max="13823" width="2.88671875" style="4" customWidth="1"/>
    <col min="13824" max="13824" width="34.44140625" style="4" bestFit="1" customWidth="1"/>
    <col min="13825" max="13825" width="30.44140625" style="4" bestFit="1" customWidth="1"/>
    <col min="13826" max="13827" width="21.44140625" style="4" customWidth="1"/>
    <col min="13828" max="13828" width="13.5546875" style="4" customWidth="1"/>
    <col min="13829" max="13829" width="15.6640625" style="4" customWidth="1"/>
    <col min="13830" max="14078" width="11.5546875" style="4"/>
    <col min="14079" max="14079" width="2.88671875" style="4" customWidth="1"/>
    <col min="14080" max="14080" width="34.44140625" style="4" bestFit="1" customWidth="1"/>
    <col min="14081" max="14081" width="30.44140625" style="4" bestFit="1" customWidth="1"/>
    <col min="14082" max="14083" width="21.44140625" style="4" customWidth="1"/>
    <col min="14084" max="14084" width="13.5546875" style="4" customWidth="1"/>
    <col min="14085" max="14085" width="15.6640625" style="4" customWidth="1"/>
    <col min="14086" max="14334" width="11.5546875" style="4"/>
    <col min="14335" max="14335" width="2.88671875" style="4" customWidth="1"/>
    <col min="14336" max="14336" width="34.44140625" style="4" bestFit="1" customWidth="1"/>
    <col min="14337" max="14337" width="30.44140625" style="4" bestFit="1" customWidth="1"/>
    <col min="14338" max="14339" width="21.44140625" style="4" customWidth="1"/>
    <col min="14340" max="14340" width="13.5546875" style="4" customWidth="1"/>
    <col min="14341" max="14341" width="15.6640625" style="4" customWidth="1"/>
    <col min="14342" max="14590" width="11.5546875" style="4"/>
    <col min="14591" max="14591" width="2.88671875" style="4" customWidth="1"/>
    <col min="14592" max="14592" width="34.44140625" style="4" bestFit="1" customWidth="1"/>
    <col min="14593" max="14593" width="30.44140625" style="4" bestFit="1" customWidth="1"/>
    <col min="14594" max="14595" width="21.44140625" style="4" customWidth="1"/>
    <col min="14596" max="14596" width="13.5546875" style="4" customWidth="1"/>
    <col min="14597" max="14597" width="15.6640625" style="4" customWidth="1"/>
    <col min="14598" max="14846" width="11.5546875" style="4"/>
    <col min="14847" max="14847" width="2.88671875" style="4" customWidth="1"/>
    <col min="14848" max="14848" width="34.44140625" style="4" bestFit="1" customWidth="1"/>
    <col min="14849" max="14849" width="30.44140625" style="4" bestFit="1" customWidth="1"/>
    <col min="14850" max="14851" width="21.44140625" style="4" customWidth="1"/>
    <col min="14852" max="14852" width="13.5546875" style="4" customWidth="1"/>
    <col min="14853" max="14853" width="15.6640625" style="4" customWidth="1"/>
    <col min="14854" max="15102" width="11.5546875" style="4"/>
    <col min="15103" max="15103" width="2.88671875" style="4" customWidth="1"/>
    <col min="15104" max="15104" width="34.44140625" style="4" bestFit="1" customWidth="1"/>
    <col min="15105" max="15105" width="30.44140625" style="4" bestFit="1" customWidth="1"/>
    <col min="15106" max="15107" width="21.44140625" style="4" customWidth="1"/>
    <col min="15108" max="15108" width="13.5546875" style="4" customWidth="1"/>
    <col min="15109" max="15109" width="15.6640625" style="4" customWidth="1"/>
    <col min="15110" max="15358" width="11.5546875" style="4"/>
    <col min="15359" max="15359" width="2.88671875" style="4" customWidth="1"/>
    <col min="15360" max="15360" width="34.44140625" style="4" bestFit="1" customWidth="1"/>
    <col min="15361" max="15361" width="30.44140625" style="4" bestFit="1" customWidth="1"/>
    <col min="15362" max="15363" width="21.44140625" style="4" customWidth="1"/>
    <col min="15364" max="15364" width="13.5546875" style="4" customWidth="1"/>
    <col min="15365" max="15365" width="15.6640625" style="4" customWidth="1"/>
    <col min="15366" max="15614" width="11.5546875" style="4"/>
    <col min="15615" max="15615" width="2.88671875" style="4" customWidth="1"/>
    <col min="15616" max="15616" width="34.44140625" style="4" bestFit="1" customWidth="1"/>
    <col min="15617" max="15617" width="30.44140625" style="4" bestFit="1" customWidth="1"/>
    <col min="15618" max="15619" width="21.44140625" style="4" customWidth="1"/>
    <col min="15620" max="15620" width="13.5546875" style="4" customWidth="1"/>
    <col min="15621" max="15621" width="15.6640625" style="4" customWidth="1"/>
    <col min="15622" max="15870" width="11.5546875" style="4"/>
    <col min="15871" max="15871" width="2.88671875" style="4" customWidth="1"/>
    <col min="15872" max="15872" width="34.44140625" style="4" bestFit="1" customWidth="1"/>
    <col min="15873" max="15873" width="30.44140625" style="4" bestFit="1" customWidth="1"/>
    <col min="15874" max="15875" width="21.44140625" style="4" customWidth="1"/>
    <col min="15876" max="15876" width="13.5546875" style="4" customWidth="1"/>
    <col min="15877" max="15877" width="15.6640625" style="4" customWidth="1"/>
    <col min="15878" max="16126" width="11.5546875" style="4"/>
    <col min="16127" max="16127" width="2.88671875" style="4" customWidth="1"/>
    <col min="16128" max="16128" width="34.44140625" style="4" bestFit="1" customWidth="1"/>
    <col min="16129" max="16129" width="30.44140625" style="4" bestFit="1" customWidth="1"/>
    <col min="16130" max="16131" width="21.44140625" style="4" customWidth="1"/>
    <col min="16132" max="16132" width="13.5546875" style="4" customWidth="1"/>
    <col min="16133" max="16133" width="15.6640625" style="4" customWidth="1"/>
    <col min="16134" max="16384" width="11.5546875" style="4"/>
  </cols>
  <sheetData>
    <row r="2" spans="2:2" ht="92.4" x14ac:dyDescent="0.85">
      <c r="B2" s="18" t="s">
        <v>3</v>
      </c>
    </row>
    <row r="5" spans="2:2" x14ac:dyDescent="0.3">
      <c r="B5" s="1" t="s">
        <v>2</v>
      </c>
    </row>
    <row r="6" spans="2:2" x14ac:dyDescent="0.3">
      <c r="B6" s="4" t="s">
        <v>230</v>
      </c>
    </row>
    <row r="10" spans="2:2" x14ac:dyDescent="0.3">
      <c r="B10" s="1" t="s">
        <v>1</v>
      </c>
    </row>
    <row r="11" spans="2:2" x14ac:dyDescent="0.3">
      <c r="B11" s="56" t="s">
        <v>71</v>
      </c>
    </row>
    <row r="22" spans="2:2" x14ac:dyDescent="0.3">
      <c r="B22" s="1"/>
    </row>
    <row r="39" spans="2:2" x14ac:dyDescent="0.3">
      <c r="B39" s="1"/>
    </row>
  </sheetData>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64"/>
  <sheetViews>
    <sheetView zoomScaleNormal="100" workbookViewId="0">
      <selection activeCell="B2" sqref="B2"/>
    </sheetView>
  </sheetViews>
  <sheetFormatPr baseColWidth="10" defaultColWidth="11.44140625" defaultRowHeight="14.4" x14ac:dyDescent="0.3"/>
  <cols>
    <col min="1" max="1" width="2.6640625" style="21" customWidth="1"/>
    <col min="2" max="2" width="18" style="21" bestFit="1" customWidth="1"/>
    <col min="3" max="3" width="28.88671875" style="21" bestFit="1" customWidth="1"/>
    <col min="4" max="4" width="17.6640625" style="20" customWidth="1"/>
    <col min="5" max="10" width="17.6640625" style="21" customWidth="1"/>
    <col min="11" max="11" width="2.6640625" style="21" customWidth="1"/>
    <col min="12" max="16384" width="11.44140625" style="21"/>
  </cols>
  <sheetData>
    <row r="1" spans="1:11" s="29" customFormat="1" x14ac:dyDescent="0.3">
      <c r="D1" s="30"/>
    </row>
    <row r="2" spans="1:11" s="29" customFormat="1" x14ac:dyDescent="0.3">
      <c r="B2" s="31" t="s">
        <v>50</v>
      </c>
      <c r="D2" s="30"/>
    </row>
    <row r="3" spans="1:11" s="29" customFormat="1" x14ac:dyDescent="0.3">
      <c r="B3" s="48" t="s">
        <v>57</v>
      </c>
      <c r="D3" s="30"/>
    </row>
    <row r="4" spans="1:11" s="29" customFormat="1" x14ac:dyDescent="0.3">
      <c r="B4" s="48"/>
      <c r="D4" s="30"/>
    </row>
    <row r="5" spans="1:11" s="29" customFormat="1" x14ac:dyDescent="0.3">
      <c r="B5" s="31" t="s">
        <v>66</v>
      </c>
      <c r="D5" s="30"/>
    </row>
    <row r="6" spans="1:11" s="29" customFormat="1" x14ac:dyDescent="0.3">
      <c r="B6" s="31"/>
      <c r="D6" s="30"/>
    </row>
    <row r="7" spans="1:11" x14ac:dyDescent="0.3">
      <c r="A7" s="24"/>
      <c r="B7" s="24"/>
      <c r="C7" s="21" t="s">
        <v>4</v>
      </c>
      <c r="D7" s="43">
        <v>12000</v>
      </c>
      <c r="E7" s="24"/>
      <c r="F7" s="24"/>
      <c r="G7" s="24"/>
      <c r="H7" s="24"/>
      <c r="I7" s="24"/>
      <c r="J7" s="24"/>
      <c r="K7" s="24"/>
    </row>
    <row r="8" spans="1:11" x14ac:dyDescent="0.3">
      <c r="A8" s="36"/>
      <c r="B8" s="36"/>
      <c r="C8" s="48" t="s">
        <v>59</v>
      </c>
      <c r="D8" s="45">
        <v>37133</v>
      </c>
      <c r="E8" s="36"/>
      <c r="F8" s="36"/>
      <c r="G8" s="36"/>
      <c r="H8" s="36"/>
      <c r="I8" s="36"/>
      <c r="J8" s="36"/>
      <c r="K8" s="36"/>
    </row>
    <row r="9" spans="1:11" x14ac:dyDescent="0.3">
      <c r="A9" s="36"/>
      <c r="B9" s="36"/>
      <c r="C9" s="48" t="s">
        <v>62</v>
      </c>
      <c r="D9" s="51">
        <v>5</v>
      </c>
      <c r="E9" s="36"/>
      <c r="F9" s="36"/>
      <c r="G9" s="36"/>
      <c r="H9" s="36"/>
      <c r="I9" s="36"/>
      <c r="J9" s="36"/>
      <c r="K9" s="36"/>
    </row>
    <row r="10" spans="1:11" x14ac:dyDescent="0.3">
      <c r="A10" s="36"/>
      <c r="B10" s="36"/>
      <c r="C10" s="48" t="s">
        <v>68</v>
      </c>
      <c r="D10" s="27">
        <f>DATE(YEAR(D8)+D9,MONTH(D8),DAY(D8)+1)</f>
        <v>38960</v>
      </c>
      <c r="E10" s="36"/>
      <c r="F10" s="36"/>
      <c r="G10" s="36"/>
      <c r="H10" s="36"/>
      <c r="I10" s="36"/>
      <c r="J10" s="36"/>
      <c r="K10" s="36"/>
    </row>
    <row r="11" spans="1:11" x14ac:dyDescent="0.3">
      <c r="A11" s="36"/>
      <c r="B11" s="36"/>
      <c r="C11" s="48" t="s">
        <v>60</v>
      </c>
      <c r="D11" s="45">
        <v>38960</v>
      </c>
      <c r="E11" s="36"/>
      <c r="F11" s="36"/>
      <c r="G11" s="36"/>
      <c r="H11" s="36"/>
      <c r="I11" s="36"/>
      <c r="J11" s="36"/>
      <c r="K11" s="36"/>
    </row>
    <row r="12" spans="1:11" x14ac:dyDescent="0.3">
      <c r="A12" s="36"/>
      <c r="B12" s="36"/>
      <c r="C12" s="48" t="s">
        <v>70</v>
      </c>
      <c r="D12" s="25">
        <f>1/D9</f>
        <v>0.2</v>
      </c>
      <c r="E12" s="36"/>
      <c r="F12" s="36"/>
      <c r="G12" s="36"/>
      <c r="H12" s="36"/>
      <c r="I12" s="36"/>
      <c r="J12" s="36"/>
      <c r="K12" s="36"/>
    </row>
    <row r="13" spans="1:11" x14ac:dyDescent="0.3">
      <c r="A13" s="25"/>
      <c r="B13" s="25"/>
      <c r="C13" s="21" t="s">
        <v>5</v>
      </c>
      <c r="D13" s="44">
        <v>0</v>
      </c>
      <c r="E13" s="25"/>
      <c r="F13" s="25"/>
      <c r="G13" s="25"/>
      <c r="H13" s="25"/>
      <c r="I13" s="25"/>
      <c r="J13" s="25"/>
      <c r="K13" s="25"/>
    </row>
    <row r="14" spans="1:11" x14ac:dyDescent="0.3">
      <c r="A14" s="25"/>
      <c r="B14" s="25"/>
      <c r="D14" s="25"/>
      <c r="E14" s="25"/>
      <c r="F14" s="25"/>
      <c r="G14" s="25"/>
      <c r="H14" s="25"/>
      <c r="I14" s="25"/>
      <c r="J14" s="25"/>
      <c r="K14" s="25"/>
    </row>
    <row r="15" spans="1:11" x14ac:dyDescent="0.3">
      <c r="A15" s="36"/>
      <c r="B15" s="36"/>
      <c r="C15" s="48" t="s">
        <v>65</v>
      </c>
      <c r="D15" s="36">
        <f>13-MONTH(D8)</f>
        <v>5</v>
      </c>
      <c r="E15" s="36"/>
      <c r="F15" s="36"/>
      <c r="G15" s="36"/>
      <c r="H15" s="36"/>
      <c r="I15" s="36"/>
      <c r="J15" s="36"/>
      <c r="K15" s="36"/>
    </row>
    <row r="16" spans="1:11" x14ac:dyDescent="0.3">
      <c r="A16" s="36"/>
      <c r="B16" s="36"/>
      <c r="C16" s="48" t="s">
        <v>63</v>
      </c>
      <c r="D16" s="36">
        <f>D9*12</f>
        <v>60</v>
      </c>
      <c r="E16" s="36"/>
      <c r="F16" s="36"/>
      <c r="G16" s="36"/>
      <c r="H16" s="36"/>
      <c r="I16" s="36"/>
      <c r="J16" s="36"/>
      <c r="K16" s="36"/>
    </row>
    <row r="17" spans="1:11" x14ac:dyDescent="0.3">
      <c r="A17" s="36"/>
      <c r="B17" s="36"/>
      <c r="C17" s="48" t="s">
        <v>64</v>
      </c>
      <c r="D17" s="36">
        <f>MONTH(D11)-1</f>
        <v>7</v>
      </c>
      <c r="E17" s="36"/>
      <c r="F17" s="36"/>
      <c r="G17" s="36"/>
      <c r="H17" s="36"/>
      <c r="I17" s="36"/>
      <c r="J17" s="36"/>
      <c r="K17" s="36"/>
    </row>
    <row r="18" spans="1:11" x14ac:dyDescent="0.3">
      <c r="A18" s="36"/>
      <c r="B18" s="36"/>
      <c r="C18" s="48"/>
      <c r="D18" s="36"/>
      <c r="E18" s="36"/>
      <c r="F18" s="36"/>
      <c r="G18" s="36"/>
      <c r="H18" s="36"/>
      <c r="I18" s="36"/>
      <c r="J18" s="36"/>
      <c r="K18" s="36"/>
    </row>
    <row r="19" spans="1:11" x14ac:dyDescent="0.3">
      <c r="A19" s="36"/>
      <c r="B19" s="36"/>
      <c r="C19" s="48" t="s">
        <v>184</v>
      </c>
      <c r="D19" s="36" t="b">
        <f>IF(D13&gt;0,D16-12/D13)</f>
        <v>0</v>
      </c>
      <c r="E19" s="36"/>
      <c r="F19" s="36"/>
      <c r="G19" s="36"/>
      <c r="H19" s="36"/>
      <c r="I19" s="36"/>
      <c r="J19" s="36"/>
      <c r="K19" s="36"/>
    </row>
    <row r="20" spans="1:11" x14ac:dyDescent="0.3">
      <c r="C20" s="23"/>
      <c r="D20" s="21"/>
    </row>
    <row r="21" spans="1:11" s="29" customFormat="1" ht="28.8" x14ac:dyDescent="0.3">
      <c r="C21" s="19" t="s">
        <v>6</v>
      </c>
      <c r="D21" s="55" t="s">
        <v>7</v>
      </c>
      <c r="E21" s="37" t="s">
        <v>8</v>
      </c>
      <c r="F21" s="37" t="s">
        <v>9</v>
      </c>
      <c r="G21" s="55" t="s">
        <v>10</v>
      </c>
      <c r="H21" s="55" t="s">
        <v>11</v>
      </c>
      <c r="I21" s="52" t="s">
        <v>58</v>
      </c>
      <c r="J21" s="52" t="s">
        <v>61</v>
      </c>
    </row>
    <row r="22" spans="1:11" s="29" customFormat="1" x14ac:dyDescent="0.3">
      <c r="C22" s="38">
        <v>2000</v>
      </c>
      <c r="D22" s="24">
        <f t="shared" ref="D22:D32" si="0">IF(AND(C22&gt;=YEAR(D$8),C22&lt;=YEAR(D$11)),D$7,0)</f>
        <v>0</v>
      </c>
      <c r="E22" s="24">
        <f t="shared" ref="E22:E32" si="1">IF(I22&gt;0,(D22-G21)*D$13*I22/12,0)</f>
        <v>0</v>
      </c>
      <c r="F22" s="24">
        <f>IF(I22&gt;0,(D22-G21)*I22/(I22+J22),0)</f>
        <v>0</v>
      </c>
      <c r="G22" s="24">
        <f>MAX(E22,F22)</f>
        <v>0</v>
      </c>
      <c r="H22" s="24">
        <f>D22-G22</f>
        <v>0</v>
      </c>
      <c r="I22" s="53">
        <f t="shared" ref="I22:I32" si="2">IF(AND(C22&gt;=YEAR(D$8),C22&lt;=YEAR(D$11)),12,0)-IF(YEAR(D$8)=C22,12-D$15,0)-IF(YEAR(D$11)=C22,12-D$17,0)</f>
        <v>0</v>
      </c>
      <c r="J22" s="53">
        <f>IF(I22&gt;0,D$16-SUM(I$22:I22),0)</f>
        <v>0</v>
      </c>
    </row>
    <row r="23" spans="1:11" s="29" customFormat="1" x14ac:dyDescent="0.3">
      <c r="C23" s="54">
        <f>C22+1</f>
        <v>2001</v>
      </c>
      <c r="D23" s="24">
        <f t="shared" si="0"/>
        <v>12000</v>
      </c>
      <c r="E23" s="24">
        <f t="shared" si="1"/>
        <v>0</v>
      </c>
      <c r="F23" s="24">
        <f>IF(I23&gt;0,(D23-G22)*I23/(I23+J23),0)</f>
        <v>1000</v>
      </c>
      <c r="G23" s="24">
        <f>G22+MAX(E23,F23)</f>
        <v>1000</v>
      </c>
      <c r="H23" s="24">
        <f>D23-G23</f>
        <v>11000</v>
      </c>
      <c r="I23" s="53">
        <f t="shared" si="2"/>
        <v>5</v>
      </c>
      <c r="J23" s="53">
        <f>IF(I23&gt;0,D$16-SUM(I$22:I23),0)</f>
        <v>55</v>
      </c>
    </row>
    <row r="24" spans="1:11" s="29" customFormat="1" x14ac:dyDescent="0.3">
      <c r="C24" s="54">
        <f t="shared" ref="C24:C32" si="3">C23+1</f>
        <v>2002</v>
      </c>
      <c r="D24" s="24">
        <f t="shared" si="0"/>
        <v>12000</v>
      </c>
      <c r="E24" s="24">
        <f t="shared" si="1"/>
        <v>0</v>
      </c>
      <c r="F24" s="24">
        <f t="shared" ref="F24:F32" si="4">IF(I24&gt;0,(D24-G23)*I24/(I24+J24),0)</f>
        <v>2400</v>
      </c>
      <c r="G24" s="24">
        <f t="shared" ref="G24:G25" si="5">G23+MAX(E24,F24)</f>
        <v>3400</v>
      </c>
      <c r="H24" s="24">
        <f t="shared" ref="H24:H32" si="6">D24-G24</f>
        <v>8600</v>
      </c>
      <c r="I24" s="53">
        <f t="shared" si="2"/>
        <v>12</v>
      </c>
      <c r="J24" s="53">
        <f>IF(I24&gt;0,D$16-SUM(I$22:I24),0)</f>
        <v>43</v>
      </c>
    </row>
    <row r="25" spans="1:11" s="29" customFormat="1" x14ac:dyDescent="0.3">
      <c r="C25" s="54">
        <f t="shared" si="3"/>
        <v>2003</v>
      </c>
      <c r="D25" s="24">
        <f t="shared" si="0"/>
        <v>12000</v>
      </c>
      <c r="E25" s="24">
        <f t="shared" si="1"/>
        <v>0</v>
      </c>
      <c r="F25" s="24">
        <f t="shared" si="4"/>
        <v>2400</v>
      </c>
      <c r="G25" s="24">
        <f t="shared" si="5"/>
        <v>5800</v>
      </c>
      <c r="H25" s="24">
        <f t="shared" si="6"/>
        <v>6200</v>
      </c>
      <c r="I25" s="53">
        <f t="shared" si="2"/>
        <v>12</v>
      </c>
      <c r="J25" s="53">
        <f>IF(I25&gt;0,D$16-SUM(I$22:I25),0)</f>
        <v>31</v>
      </c>
    </row>
    <row r="26" spans="1:11" s="29" customFormat="1" x14ac:dyDescent="0.3">
      <c r="C26" s="54">
        <f t="shared" si="3"/>
        <v>2004</v>
      </c>
      <c r="D26" s="24">
        <f t="shared" si="0"/>
        <v>12000</v>
      </c>
      <c r="E26" s="24">
        <f t="shared" si="1"/>
        <v>0</v>
      </c>
      <c r="F26" s="24">
        <f t="shared" si="4"/>
        <v>2400</v>
      </c>
      <c r="G26" s="24">
        <f>IF(I26&gt;0,G25+MAX(E26,F26),0)</f>
        <v>8200</v>
      </c>
      <c r="H26" s="24">
        <f t="shared" si="6"/>
        <v>3800</v>
      </c>
      <c r="I26" s="53">
        <f t="shared" si="2"/>
        <v>12</v>
      </c>
      <c r="J26" s="53">
        <f>IF(I26&gt;0,D$16-SUM(I$22:I26),0)</f>
        <v>19</v>
      </c>
    </row>
    <row r="27" spans="1:11" s="29" customFormat="1" x14ac:dyDescent="0.3">
      <c r="C27" s="54">
        <f t="shared" si="3"/>
        <v>2005</v>
      </c>
      <c r="D27" s="24">
        <f t="shared" si="0"/>
        <v>12000</v>
      </c>
      <c r="E27" s="24">
        <f t="shared" si="1"/>
        <v>0</v>
      </c>
      <c r="F27" s="24">
        <f t="shared" si="4"/>
        <v>2400</v>
      </c>
      <c r="G27" s="24">
        <f t="shared" ref="G27:G32" si="7">IF(I27&gt;0,G26+MAX(E27,F27),0)</f>
        <v>10600</v>
      </c>
      <c r="H27" s="24">
        <f t="shared" si="6"/>
        <v>1400</v>
      </c>
      <c r="I27" s="53">
        <f t="shared" si="2"/>
        <v>12</v>
      </c>
      <c r="J27" s="53">
        <f>IF(I27&gt;0,D$16-SUM(I$22:I27),0)</f>
        <v>7</v>
      </c>
    </row>
    <row r="28" spans="1:11" s="29" customFormat="1" x14ac:dyDescent="0.3">
      <c r="C28" s="54">
        <f t="shared" si="3"/>
        <v>2006</v>
      </c>
      <c r="D28" s="24">
        <f t="shared" si="0"/>
        <v>12000</v>
      </c>
      <c r="E28" s="24">
        <f t="shared" si="1"/>
        <v>0</v>
      </c>
      <c r="F28" s="24">
        <f t="shared" si="4"/>
        <v>1400</v>
      </c>
      <c r="G28" s="24">
        <f t="shared" si="7"/>
        <v>12000</v>
      </c>
      <c r="H28" s="24">
        <f t="shared" si="6"/>
        <v>0</v>
      </c>
      <c r="I28" s="53">
        <f t="shared" si="2"/>
        <v>7</v>
      </c>
      <c r="J28" s="53">
        <f>IF(I28&gt;0,D$16-SUM(I$22:I28),0)</f>
        <v>0</v>
      </c>
    </row>
    <row r="29" spans="1:11" s="29" customFormat="1" x14ac:dyDescent="0.3">
      <c r="C29" s="54">
        <f t="shared" si="3"/>
        <v>2007</v>
      </c>
      <c r="D29" s="24">
        <f t="shared" si="0"/>
        <v>0</v>
      </c>
      <c r="E29" s="24">
        <f t="shared" si="1"/>
        <v>0</v>
      </c>
      <c r="F29" s="24">
        <f t="shared" si="4"/>
        <v>0</v>
      </c>
      <c r="G29" s="24">
        <f t="shared" si="7"/>
        <v>0</v>
      </c>
      <c r="H29" s="24">
        <f t="shared" si="6"/>
        <v>0</v>
      </c>
      <c r="I29" s="53">
        <f t="shared" si="2"/>
        <v>0</v>
      </c>
      <c r="J29" s="53">
        <f>IF(I29&gt;0,D$16-SUM(I$22:I29),0)</f>
        <v>0</v>
      </c>
    </row>
    <row r="30" spans="1:11" s="29" customFormat="1" x14ac:dyDescent="0.3">
      <c r="C30" s="54">
        <f t="shared" si="3"/>
        <v>2008</v>
      </c>
      <c r="D30" s="24">
        <f t="shared" si="0"/>
        <v>0</v>
      </c>
      <c r="E30" s="24">
        <f t="shared" si="1"/>
        <v>0</v>
      </c>
      <c r="F30" s="24">
        <f t="shared" si="4"/>
        <v>0</v>
      </c>
      <c r="G30" s="24">
        <f t="shared" si="7"/>
        <v>0</v>
      </c>
      <c r="H30" s="24">
        <f t="shared" si="6"/>
        <v>0</v>
      </c>
      <c r="I30" s="53">
        <f t="shared" si="2"/>
        <v>0</v>
      </c>
      <c r="J30" s="53">
        <f>IF(I30&gt;0,D$16-SUM(I$22:I30),0)</f>
        <v>0</v>
      </c>
    </row>
    <row r="31" spans="1:11" s="29" customFormat="1" x14ac:dyDescent="0.3">
      <c r="C31" s="54">
        <f t="shared" si="3"/>
        <v>2009</v>
      </c>
      <c r="D31" s="24">
        <f t="shared" si="0"/>
        <v>0</v>
      </c>
      <c r="E31" s="24">
        <f t="shared" si="1"/>
        <v>0</v>
      </c>
      <c r="F31" s="24">
        <f t="shared" si="4"/>
        <v>0</v>
      </c>
      <c r="G31" s="24">
        <f t="shared" si="7"/>
        <v>0</v>
      </c>
      <c r="H31" s="24">
        <f t="shared" si="6"/>
        <v>0</v>
      </c>
      <c r="I31" s="53">
        <f t="shared" si="2"/>
        <v>0</v>
      </c>
      <c r="J31" s="53">
        <f>IF(I31&gt;0,D$16-SUM(I$22:I31),0)</f>
        <v>0</v>
      </c>
    </row>
    <row r="32" spans="1:11" s="29" customFormat="1" x14ac:dyDescent="0.3">
      <c r="C32" s="54">
        <f t="shared" si="3"/>
        <v>2010</v>
      </c>
      <c r="D32" s="24">
        <f t="shared" si="0"/>
        <v>0</v>
      </c>
      <c r="E32" s="24">
        <f t="shared" si="1"/>
        <v>0</v>
      </c>
      <c r="F32" s="24">
        <f t="shared" si="4"/>
        <v>0</v>
      </c>
      <c r="G32" s="24">
        <f t="shared" si="7"/>
        <v>0</v>
      </c>
      <c r="H32" s="24">
        <f t="shared" si="6"/>
        <v>0</v>
      </c>
      <c r="I32" s="53">
        <f t="shared" si="2"/>
        <v>0</v>
      </c>
      <c r="J32" s="53">
        <f>IF(I32&gt;0,D$16-SUM(I$22:I32),0)</f>
        <v>0</v>
      </c>
    </row>
    <row r="33" spans="2:10" s="29" customFormat="1" x14ac:dyDescent="0.3">
      <c r="D33" s="30"/>
    </row>
    <row r="34" spans="2:10" s="29" customFormat="1" x14ac:dyDescent="0.3">
      <c r="D34" s="30"/>
    </row>
    <row r="35" spans="2:10" s="29" customFormat="1" x14ac:dyDescent="0.3">
      <c r="B35" s="31" t="s">
        <v>67</v>
      </c>
      <c r="D35" s="30"/>
    </row>
    <row r="36" spans="2:10" s="29" customFormat="1" x14ac:dyDescent="0.3">
      <c r="B36" s="31"/>
      <c r="D36" s="30"/>
    </row>
    <row r="37" spans="2:10" s="29" customFormat="1" x14ac:dyDescent="0.3">
      <c r="B37" s="24"/>
      <c r="C37" s="21" t="s">
        <v>4</v>
      </c>
      <c r="D37" s="43">
        <v>0</v>
      </c>
      <c r="E37" s="24"/>
      <c r="F37" s="24"/>
      <c r="G37" s="24"/>
      <c r="H37" s="24"/>
      <c r="I37" s="24"/>
      <c r="J37" s="24"/>
    </row>
    <row r="38" spans="2:10" s="29" customFormat="1" x14ac:dyDescent="0.3">
      <c r="B38" s="36"/>
      <c r="C38" s="48" t="s">
        <v>59</v>
      </c>
      <c r="D38" s="45">
        <v>37133</v>
      </c>
      <c r="E38" s="36"/>
      <c r="F38" s="36"/>
      <c r="G38" s="36"/>
      <c r="H38" s="36"/>
      <c r="I38" s="36"/>
      <c r="J38" s="36"/>
    </row>
    <row r="39" spans="2:10" s="29" customFormat="1" x14ac:dyDescent="0.3">
      <c r="B39" s="36"/>
      <c r="C39" s="48" t="s">
        <v>60</v>
      </c>
      <c r="D39" s="27">
        <f>D11</f>
        <v>38960</v>
      </c>
      <c r="E39" s="36"/>
      <c r="F39" s="36"/>
      <c r="G39" s="36"/>
      <c r="H39" s="36"/>
      <c r="I39" s="36"/>
      <c r="J39" s="36"/>
    </row>
    <row r="40" spans="2:10" s="29" customFormat="1" x14ac:dyDescent="0.3">
      <c r="B40" s="25"/>
      <c r="C40" s="21" t="s">
        <v>5</v>
      </c>
      <c r="D40" s="25">
        <f>D13</f>
        <v>0</v>
      </c>
      <c r="E40" s="25"/>
      <c r="F40" s="25"/>
      <c r="G40" s="25"/>
      <c r="H40" s="25"/>
      <c r="I40" s="25"/>
      <c r="J40" s="25"/>
    </row>
    <row r="41" spans="2:10" s="29" customFormat="1" x14ac:dyDescent="0.3">
      <c r="B41" s="25"/>
      <c r="C41" s="21"/>
      <c r="D41" s="25"/>
      <c r="E41" s="25"/>
      <c r="F41" s="25"/>
      <c r="G41" s="25"/>
      <c r="H41" s="25"/>
      <c r="I41" s="25"/>
      <c r="J41" s="25"/>
    </row>
    <row r="42" spans="2:10" s="29" customFormat="1" x14ac:dyDescent="0.3">
      <c r="B42" s="36"/>
      <c r="C42" s="48" t="s">
        <v>65</v>
      </c>
      <c r="D42" s="36">
        <f>13-MONTH(D38)</f>
        <v>5</v>
      </c>
      <c r="E42" s="36"/>
      <c r="F42" s="36"/>
      <c r="G42" s="36"/>
      <c r="H42" s="36"/>
      <c r="I42" s="36"/>
      <c r="J42" s="36"/>
    </row>
    <row r="43" spans="2:10" s="29" customFormat="1" x14ac:dyDescent="0.3">
      <c r="B43" s="36"/>
      <c r="C43" s="48" t="s">
        <v>63</v>
      </c>
      <c r="D43" s="36">
        <f>D16-(MONTH(D38)-MONTH(D8))-((YEAR(D38)-YEAR(D8))*12)</f>
        <v>60</v>
      </c>
      <c r="E43" s="36"/>
      <c r="F43" s="36"/>
      <c r="G43" s="36"/>
      <c r="H43" s="36"/>
      <c r="I43" s="36"/>
      <c r="J43" s="36"/>
    </row>
    <row r="44" spans="2:10" s="29" customFormat="1" x14ac:dyDescent="0.3">
      <c r="B44" s="36"/>
      <c r="C44" s="48" t="s">
        <v>64</v>
      </c>
      <c r="D44" s="36">
        <f>MONTH(D39)-1</f>
        <v>7</v>
      </c>
      <c r="E44" s="36"/>
      <c r="F44" s="36"/>
      <c r="G44" s="36"/>
      <c r="H44" s="36"/>
      <c r="I44" s="36"/>
      <c r="J44" s="36"/>
    </row>
    <row r="45" spans="2:10" s="29" customFormat="1" x14ac:dyDescent="0.3">
      <c r="B45" s="21"/>
      <c r="C45" s="23"/>
      <c r="D45" s="21"/>
      <c r="E45" s="21"/>
      <c r="F45" s="21"/>
      <c r="G45" s="21"/>
      <c r="H45" s="21"/>
      <c r="I45" s="21"/>
      <c r="J45" s="21"/>
    </row>
    <row r="46" spans="2:10" s="29" customFormat="1" ht="28.8" x14ac:dyDescent="0.3">
      <c r="C46" s="19" t="s">
        <v>6</v>
      </c>
      <c r="D46" s="55" t="s">
        <v>7</v>
      </c>
      <c r="E46" s="37" t="s">
        <v>8</v>
      </c>
      <c r="F46" s="37" t="s">
        <v>9</v>
      </c>
      <c r="G46" s="55" t="s">
        <v>10</v>
      </c>
      <c r="H46" s="55" t="s">
        <v>11</v>
      </c>
      <c r="I46" s="52" t="s">
        <v>58</v>
      </c>
      <c r="J46" s="52" t="s">
        <v>61</v>
      </c>
    </row>
    <row r="47" spans="2:10" s="29" customFormat="1" x14ac:dyDescent="0.3">
      <c r="C47" s="38">
        <v>2000</v>
      </c>
      <c r="D47" s="24">
        <f>IF(AND(C47&gt;=YEAR(D$38),C47&lt;=YEAR(D$39)),D$37,0)</f>
        <v>0</v>
      </c>
      <c r="E47" s="24">
        <f>IF(I47&gt;0,(D47-G46)*D$40*I47/12,0)</f>
        <v>0</v>
      </c>
      <c r="F47" s="24">
        <f>IF(I47&gt;0,(D47-G46)*I47/(I47+J47),0)</f>
        <v>0</v>
      </c>
      <c r="G47" s="24">
        <f>MAX(E47,F47)</f>
        <v>0</v>
      </c>
      <c r="H47" s="24">
        <f>D47-G47</f>
        <v>0</v>
      </c>
      <c r="I47" s="53">
        <f t="shared" ref="I47:I57" si="8">IF(AND(C47&gt;=YEAR(D$38),C47&lt;=YEAR(D$39)),12,0)-IF(YEAR(D$38)=C47,12-D$42,0)-IF(YEAR(D$39)=C47,12-D$44,0)</f>
        <v>0</v>
      </c>
      <c r="J47" s="53">
        <f>IF(I47&gt;0,D$43-SUM(I$47:I47),0)</f>
        <v>0</v>
      </c>
    </row>
    <row r="48" spans="2:10" s="29" customFormat="1" x14ac:dyDescent="0.3">
      <c r="C48" s="54">
        <f>C47+1</f>
        <v>2001</v>
      </c>
      <c r="D48" s="24">
        <f>IF(AND(C48&gt;=YEAR(D$38),C48&lt;=YEAR(D$39)),D$37,0)</f>
        <v>0</v>
      </c>
      <c r="E48" s="24">
        <f>IF(I48&gt;0,(D48-G47)*D$40*I48/12,0)</f>
        <v>0</v>
      </c>
      <c r="F48" s="24">
        <f>IF(I48&gt;0,(D48-G47)*I48/(I48+J48),0)</f>
        <v>0</v>
      </c>
      <c r="G48" s="24">
        <f>G47+MAX(E48,F48)</f>
        <v>0</v>
      </c>
      <c r="H48" s="24">
        <f>D48-G48</f>
        <v>0</v>
      </c>
      <c r="I48" s="53">
        <f t="shared" si="8"/>
        <v>5</v>
      </c>
      <c r="J48" s="53">
        <f>IF(I48&gt;0,D$43-SUM(I$47:I48),0)</f>
        <v>55</v>
      </c>
    </row>
    <row r="49" spans="2:10" s="29" customFormat="1" x14ac:dyDescent="0.3">
      <c r="C49" s="54">
        <f t="shared" ref="C49:C57" si="9">C48+1</f>
        <v>2002</v>
      </c>
      <c r="D49" s="24">
        <f t="shared" ref="D49:D57" si="10">IF(AND(C49&gt;=YEAR(D$38),C49&lt;=YEAR(D$39)),D$37,0)</f>
        <v>0</v>
      </c>
      <c r="E49" s="24">
        <f t="shared" ref="E49:E57" si="11">IF(I49&gt;0,(D49-G48)*D$40*I49/12,0)</f>
        <v>0</v>
      </c>
      <c r="F49" s="24">
        <f t="shared" ref="F49:F57" si="12">IF(I49&gt;0,(D49-G48)*I49/(I49+J49),0)</f>
        <v>0</v>
      </c>
      <c r="G49" s="24">
        <f t="shared" ref="G49:G50" si="13">G48+MAX(E49,F49)</f>
        <v>0</v>
      </c>
      <c r="H49" s="24">
        <f t="shared" ref="H49:H57" si="14">D49-G49</f>
        <v>0</v>
      </c>
      <c r="I49" s="53">
        <f t="shared" si="8"/>
        <v>12</v>
      </c>
      <c r="J49" s="53">
        <f>IF(I49&gt;0,D$43-SUM(I$47:I49),0)</f>
        <v>43</v>
      </c>
    </row>
    <row r="50" spans="2:10" s="29" customFormat="1" x14ac:dyDescent="0.3">
      <c r="C50" s="54">
        <f t="shared" si="9"/>
        <v>2003</v>
      </c>
      <c r="D50" s="24">
        <f t="shared" si="10"/>
        <v>0</v>
      </c>
      <c r="E50" s="24">
        <f t="shared" si="11"/>
        <v>0</v>
      </c>
      <c r="F50" s="24">
        <f t="shared" si="12"/>
        <v>0</v>
      </c>
      <c r="G50" s="24">
        <f t="shared" si="13"/>
        <v>0</v>
      </c>
      <c r="H50" s="24">
        <f t="shared" si="14"/>
        <v>0</v>
      </c>
      <c r="I50" s="53">
        <f t="shared" si="8"/>
        <v>12</v>
      </c>
      <c r="J50" s="53">
        <f>IF(I50&gt;0,D$43-SUM(I$47:I50),0)</f>
        <v>31</v>
      </c>
    </row>
    <row r="51" spans="2:10" s="29" customFormat="1" x14ac:dyDescent="0.3">
      <c r="C51" s="54">
        <f t="shared" si="9"/>
        <v>2004</v>
      </c>
      <c r="D51" s="24">
        <f t="shared" si="10"/>
        <v>0</v>
      </c>
      <c r="E51" s="24">
        <f t="shared" si="11"/>
        <v>0</v>
      </c>
      <c r="F51" s="24">
        <f t="shared" si="12"/>
        <v>0</v>
      </c>
      <c r="G51" s="24">
        <f>IF(I51&gt;0,G50+MAX(E51,F51),0)</f>
        <v>0</v>
      </c>
      <c r="H51" s="24">
        <f t="shared" si="14"/>
        <v>0</v>
      </c>
      <c r="I51" s="53">
        <f t="shared" si="8"/>
        <v>12</v>
      </c>
      <c r="J51" s="53">
        <f>IF(I51&gt;0,D$43-SUM(I$47:I51),0)</f>
        <v>19</v>
      </c>
    </row>
    <row r="52" spans="2:10" s="29" customFormat="1" x14ac:dyDescent="0.3">
      <c r="C52" s="54">
        <f t="shared" si="9"/>
        <v>2005</v>
      </c>
      <c r="D52" s="24">
        <f t="shared" si="10"/>
        <v>0</v>
      </c>
      <c r="E52" s="24">
        <f t="shared" si="11"/>
        <v>0</v>
      </c>
      <c r="F52" s="24">
        <f t="shared" si="12"/>
        <v>0</v>
      </c>
      <c r="G52" s="24">
        <f t="shared" ref="G52:G57" si="15">IF(I52&gt;0,G51+MAX(E52,F52),0)</f>
        <v>0</v>
      </c>
      <c r="H52" s="24">
        <f t="shared" si="14"/>
        <v>0</v>
      </c>
      <c r="I52" s="53">
        <f t="shared" si="8"/>
        <v>12</v>
      </c>
      <c r="J52" s="53">
        <f>IF(I52&gt;0,D$43-SUM(I$47:I52),0)</f>
        <v>7</v>
      </c>
    </row>
    <row r="53" spans="2:10" s="29" customFormat="1" x14ac:dyDescent="0.3">
      <c r="C53" s="54">
        <f t="shared" si="9"/>
        <v>2006</v>
      </c>
      <c r="D53" s="24">
        <f t="shared" si="10"/>
        <v>0</v>
      </c>
      <c r="E53" s="24">
        <f t="shared" si="11"/>
        <v>0</v>
      </c>
      <c r="F53" s="24">
        <f t="shared" si="12"/>
        <v>0</v>
      </c>
      <c r="G53" s="24">
        <f t="shared" si="15"/>
        <v>0</v>
      </c>
      <c r="H53" s="24">
        <f t="shared" si="14"/>
        <v>0</v>
      </c>
      <c r="I53" s="53">
        <f t="shared" si="8"/>
        <v>7</v>
      </c>
      <c r="J53" s="53">
        <f>IF(I53&gt;0,D$43-SUM(I$47:I53),0)</f>
        <v>0</v>
      </c>
    </row>
    <row r="54" spans="2:10" s="29" customFormat="1" x14ac:dyDescent="0.3">
      <c r="C54" s="54">
        <f t="shared" si="9"/>
        <v>2007</v>
      </c>
      <c r="D54" s="24">
        <f t="shared" si="10"/>
        <v>0</v>
      </c>
      <c r="E54" s="24">
        <f t="shared" si="11"/>
        <v>0</v>
      </c>
      <c r="F54" s="24">
        <f t="shared" si="12"/>
        <v>0</v>
      </c>
      <c r="G54" s="24">
        <f t="shared" si="15"/>
        <v>0</v>
      </c>
      <c r="H54" s="24">
        <f t="shared" si="14"/>
        <v>0</v>
      </c>
      <c r="I54" s="53">
        <f t="shared" si="8"/>
        <v>0</v>
      </c>
      <c r="J54" s="53">
        <f>IF(I54&gt;0,D$43-SUM(I$47:I54),0)</f>
        <v>0</v>
      </c>
    </row>
    <row r="55" spans="2:10" s="29" customFormat="1" x14ac:dyDescent="0.3">
      <c r="C55" s="54">
        <f t="shared" si="9"/>
        <v>2008</v>
      </c>
      <c r="D55" s="24">
        <f t="shared" si="10"/>
        <v>0</v>
      </c>
      <c r="E55" s="24">
        <f t="shared" si="11"/>
        <v>0</v>
      </c>
      <c r="F55" s="24">
        <f t="shared" si="12"/>
        <v>0</v>
      </c>
      <c r="G55" s="24">
        <f t="shared" si="15"/>
        <v>0</v>
      </c>
      <c r="H55" s="24">
        <f t="shared" si="14"/>
        <v>0</v>
      </c>
      <c r="I55" s="53">
        <f t="shared" si="8"/>
        <v>0</v>
      </c>
      <c r="J55" s="53">
        <f>IF(I55&gt;0,D$43-SUM(I$47:I55),0)</f>
        <v>0</v>
      </c>
    </row>
    <row r="56" spans="2:10" s="29" customFormat="1" x14ac:dyDescent="0.3">
      <c r="C56" s="54">
        <f t="shared" si="9"/>
        <v>2009</v>
      </c>
      <c r="D56" s="24">
        <f t="shared" si="10"/>
        <v>0</v>
      </c>
      <c r="E56" s="24">
        <f t="shared" si="11"/>
        <v>0</v>
      </c>
      <c r="F56" s="24">
        <f t="shared" si="12"/>
        <v>0</v>
      </c>
      <c r="G56" s="24">
        <f t="shared" si="15"/>
        <v>0</v>
      </c>
      <c r="H56" s="24">
        <f t="shared" si="14"/>
        <v>0</v>
      </c>
      <c r="I56" s="53">
        <f t="shared" si="8"/>
        <v>0</v>
      </c>
      <c r="J56" s="53">
        <f>IF(I56&gt;0,D$43-SUM(I$47:I56),0)</f>
        <v>0</v>
      </c>
    </row>
    <row r="57" spans="2:10" s="29" customFormat="1" x14ac:dyDescent="0.3">
      <c r="C57" s="54">
        <f t="shared" si="9"/>
        <v>2010</v>
      </c>
      <c r="D57" s="24">
        <f t="shared" si="10"/>
        <v>0</v>
      </c>
      <c r="E57" s="24">
        <f t="shared" si="11"/>
        <v>0</v>
      </c>
      <c r="F57" s="24">
        <f t="shared" si="12"/>
        <v>0</v>
      </c>
      <c r="G57" s="24">
        <f t="shared" si="15"/>
        <v>0</v>
      </c>
      <c r="H57" s="24">
        <f t="shared" si="14"/>
        <v>0</v>
      </c>
      <c r="I57" s="53">
        <f t="shared" si="8"/>
        <v>0</v>
      </c>
      <c r="J57" s="53">
        <f>IF(I57&gt;0,D$43-SUM(I$47:I57),0)</f>
        <v>0</v>
      </c>
    </row>
    <row r="58" spans="2:10" s="29" customFormat="1" x14ac:dyDescent="0.3">
      <c r="D58" s="30"/>
    </row>
    <row r="59" spans="2:10" s="29" customFormat="1" x14ac:dyDescent="0.3">
      <c r="D59" s="30"/>
    </row>
    <row r="60" spans="2:10" s="29" customFormat="1" x14ac:dyDescent="0.3">
      <c r="B60" s="31" t="s">
        <v>69</v>
      </c>
      <c r="D60" s="30"/>
    </row>
    <row r="61" spans="2:10" s="29" customFormat="1" x14ac:dyDescent="0.3">
      <c r="D61" s="30"/>
    </row>
    <row r="62" spans="2:10" s="29" customFormat="1" ht="28.8" x14ac:dyDescent="0.3">
      <c r="C62" s="19" t="s">
        <v>6</v>
      </c>
      <c r="D62" s="55" t="s">
        <v>7</v>
      </c>
      <c r="E62" s="37"/>
      <c r="F62" s="37"/>
      <c r="G62" s="55" t="s">
        <v>10</v>
      </c>
      <c r="H62" s="55" t="s">
        <v>11</v>
      </c>
      <c r="I62" s="52"/>
      <c r="J62" s="52"/>
    </row>
    <row r="63" spans="2:10" s="29" customFormat="1" x14ac:dyDescent="0.3">
      <c r="C63" s="54">
        <f>C48</f>
        <v>2001</v>
      </c>
      <c r="D63" s="24">
        <f t="shared" ref="D63:D72" si="16">D23+D48</f>
        <v>12000</v>
      </c>
      <c r="E63" s="24"/>
      <c r="F63" s="24"/>
      <c r="G63" s="24">
        <f t="shared" ref="G63:H72" si="17">G23+G48</f>
        <v>1000</v>
      </c>
      <c r="H63" s="24">
        <f t="shared" si="17"/>
        <v>11000</v>
      </c>
      <c r="I63" s="53"/>
      <c r="J63" s="53"/>
    </row>
    <row r="64" spans="2:10" s="29" customFormat="1" x14ac:dyDescent="0.3">
      <c r="C64" s="54">
        <f t="shared" ref="C64:C72" si="18">C49</f>
        <v>2002</v>
      </c>
      <c r="D64" s="24">
        <f t="shared" si="16"/>
        <v>12000</v>
      </c>
      <c r="E64" s="24"/>
      <c r="F64" s="24"/>
      <c r="G64" s="24">
        <f t="shared" si="17"/>
        <v>3400</v>
      </c>
      <c r="H64" s="24">
        <f t="shared" si="17"/>
        <v>8600</v>
      </c>
      <c r="I64" s="53"/>
      <c r="J64" s="53"/>
    </row>
    <row r="65" spans="3:10" s="29" customFormat="1" x14ac:dyDescent="0.3">
      <c r="C65" s="54">
        <f t="shared" si="18"/>
        <v>2003</v>
      </c>
      <c r="D65" s="24">
        <f t="shared" si="16"/>
        <v>12000</v>
      </c>
      <c r="E65" s="24"/>
      <c r="F65" s="24"/>
      <c r="G65" s="24">
        <f t="shared" si="17"/>
        <v>5800</v>
      </c>
      <c r="H65" s="24">
        <f t="shared" si="17"/>
        <v>6200</v>
      </c>
      <c r="I65" s="53"/>
      <c r="J65" s="53"/>
    </row>
    <row r="66" spans="3:10" s="29" customFormat="1" x14ac:dyDescent="0.3">
      <c r="C66" s="54">
        <f t="shared" si="18"/>
        <v>2004</v>
      </c>
      <c r="D66" s="24">
        <f t="shared" si="16"/>
        <v>12000</v>
      </c>
      <c r="E66" s="24"/>
      <c r="F66" s="24"/>
      <c r="G66" s="24">
        <f t="shared" si="17"/>
        <v>8200</v>
      </c>
      <c r="H66" s="24">
        <f t="shared" si="17"/>
        <v>3800</v>
      </c>
      <c r="I66" s="53"/>
      <c r="J66" s="53"/>
    </row>
    <row r="67" spans="3:10" s="29" customFormat="1" x14ac:dyDescent="0.3">
      <c r="C67" s="54">
        <f t="shared" si="18"/>
        <v>2005</v>
      </c>
      <c r="D67" s="24">
        <f t="shared" si="16"/>
        <v>12000</v>
      </c>
      <c r="E67" s="24"/>
      <c r="F67" s="24"/>
      <c r="G67" s="24">
        <f t="shared" si="17"/>
        <v>10600</v>
      </c>
      <c r="H67" s="24">
        <f t="shared" si="17"/>
        <v>1400</v>
      </c>
      <c r="I67" s="53"/>
      <c r="J67" s="53"/>
    </row>
    <row r="68" spans="3:10" s="29" customFormat="1" x14ac:dyDescent="0.3">
      <c r="C68" s="54">
        <f t="shared" si="18"/>
        <v>2006</v>
      </c>
      <c r="D68" s="24">
        <f t="shared" si="16"/>
        <v>12000</v>
      </c>
      <c r="E68" s="24"/>
      <c r="F68" s="24"/>
      <c r="G68" s="24">
        <f t="shared" si="17"/>
        <v>12000</v>
      </c>
      <c r="H68" s="24">
        <f t="shared" si="17"/>
        <v>0</v>
      </c>
      <c r="I68" s="53"/>
      <c r="J68" s="53"/>
    </row>
    <row r="69" spans="3:10" s="29" customFormat="1" x14ac:dyDescent="0.3">
      <c r="C69" s="54">
        <f t="shared" si="18"/>
        <v>2007</v>
      </c>
      <c r="D69" s="24">
        <f t="shared" si="16"/>
        <v>0</v>
      </c>
      <c r="E69" s="24"/>
      <c r="F69" s="24"/>
      <c r="G69" s="24">
        <f t="shared" si="17"/>
        <v>0</v>
      </c>
      <c r="H69" s="24">
        <f t="shared" si="17"/>
        <v>0</v>
      </c>
      <c r="I69" s="53"/>
      <c r="J69" s="53"/>
    </row>
    <row r="70" spans="3:10" s="29" customFormat="1" x14ac:dyDescent="0.3">
      <c r="C70" s="54">
        <f t="shared" si="18"/>
        <v>2008</v>
      </c>
      <c r="D70" s="24">
        <f t="shared" si="16"/>
        <v>0</v>
      </c>
      <c r="E70" s="24"/>
      <c r="F70" s="24"/>
      <c r="G70" s="24">
        <f t="shared" si="17"/>
        <v>0</v>
      </c>
      <c r="H70" s="24">
        <f t="shared" si="17"/>
        <v>0</v>
      </c>
      <c r="I70" s="53"/>
      <c r="J70" s="53"/>
    </row>
    <row r="71" spans="3:10" s="29" customFormat="1" x14ac:dyDescent="0.3">
      <c r="C71" s="54">
        <f t="shared" si="18"/>
        <v>2009</v>
      </c>
      <c r="D71" s="24">
        <f t="shared" si="16"/>
        <v>0</v>
      </c>
      <c r="E71" s="24"/>
      <c r="F71" s="24"/>
      <c r="G71" s="24">
        <f t="shared" si="17"/>
        <v>0</v>
      </c>
      <c r="H71" s="24">
        <f t="shared" si="17"/>
        <v>0</v>
      </c>
      <c r="I71" s="53"/>
      <c r="J71" s="53"/>
    </row>
    <row r="72" spans="3:10" s="29" customFormat="1" x14ac:dyDescent="0.3">
      <c r="C72" s="54">
        <f t="shared" si="18"/>
        <v>2010</v>
      </c>
      <c r="D72" s="24">
        <f t="shared" si="16"/>
        <v>0</v>
      </c>
      <c r="E72" s="24"/>
      <c r="F72" s="24"/>
      <c r="G72" s="24">
        <f t="shared" si="17"/>
        <v>0</v>
      </c>
      <c r="H72" s="24">
        <f t="shared" si="17"/>
        <v>0</v>
      </c>
      <c r="I72" s="53"/>
      <c r="J72" s="53"/>
    </row>
    <row r="73" spans="3:10" s="29" customFormat="1" x14ac:dyDescent="0.3">
      <c r="D73" s="30"/>
    </row>
    <row r="74" spans="3:10" s="29" customFormat="1" x14ac:dyDescent="0.3">
      <c r="D74" s="30"/>
    </row>
    <row r="75" spans="3:10" s="29" customFormat="1" x14ac:dyDescent="0.3">
      <c r="D75" s="30"/>
    </row>
    <row r="76" spans="3:10" s="29" customFormat="1" x14ac:dyDescent="0.3">
      <c r="D76" s="30"/>
    </row>
    <row r="77" spans="3:10" s="29" customFormat="1" x14ac:dyDescent="0.3">
      <c r="D77" s="30"/>
    </row>
    <row r="78" spans="3:10" s="29" customFormat="1" x14ac:dyDescent="0.3">
      <c r="D78" s="30"/>
    </row>
    <row r="79" spans="3:10" s="29" customFormat="1" x14ac:dyDescent="0.3">
      <c r="D79" s="30"/>
    </row>
    <row r="80" spans="3:10" s="29" customFormat="1" x14ac:dyDescent="0.3">
      <c r="D80" s="30"/>
    </row>
    <row r="81" spans="4:4" s="29" customFormat="1" x14ac:dyDescent="0.3">
      <c r="D81" s="30"/>
    </row>
    <row r="82" spans="4:4" s="29" customFormat="1" x14ac:dyDescent="0.3">
      <c r="D82" s="30"/>
    </row>
    <row r="83" spans="4:4" s="29" customFormat="1" x14ac:dyDescent="0.3">
      <c r="D83" s="30"/>
    </row>
    <row r="84" spans="4:4" s="29" customFormat="1" x14ac:dyDescent="0.3">
      <c r="D84" s="30"/>
    </row>
    <row r="85" spans="4:4" s="29" customFormat="1" x14ac:dyDescent="0.3">
      <c r="D85" s="30"/>
    </row>
    <row r="86" spans="4:4" s="29" customFormat="1" x14ac:dyDescent="0.3">
      <c r="D86" s="30"/>
    </row>
    <row r="87" spans="4:4" s="29" customFormat="1" x14ac:dyDescent="0.3">
      <c r="D87" s="30"/>
    </row>
    <row r="88" spans="4:4" s="29" customFormat="1" x14ac:dyDescent="0.3">
      <c r="D88" s="30"/>
    </row>
    <row r="89" spans="4:4" s="29" customFormat="1" x14ac:dyDescent="0.3">
      <c r="D89" s="30"/>
    </row>
    <row r="90" spans="4:4" s="29" customFormat="1" x14ac:dyDescent="0.3">
      <c r="D90" s="30"/>
    </row>
    <row r="91" spans="4:4" s="29" customFormat="1" x14ac:dyDescent="0.3">
      <c r="D91" s="30"/>
    </row>
    <row r="92" spans="4:4" s="29" customFormat="1" x14ac:dyDescent="0.3">
      <c r="D92" s="30"/>
    </row>
    <row r="93" spans="4:4" s="29" customFormat="1" x14ac:dyDescent="0.3">
      <c r="D93" s="30"/>
    </row>
    <row r="94" spans="4:4" s="29" customFormat="1" x14ac:dyDescent="0.3">
      <c r="D94" s="30"/>
    </row>
    <row r="95" spans="4:4" s="29" customFormat="1" x14ac:dyDescent="0.3">
      <c r="D95" s="30"/>
    </row>
    <row r="96" spans="4:4" s="29" customFormat="1" x14ac:dyDescent="0.3">
      <c r="D96" s="30"/>
    </row>
    <row r="97" spans="4:4" s="29" customFormat="1" x14ac:dyDescent="0.3">
      <c r="D97" s="30"/>
    </row>
    <row r="98" spans="4:4" s="29" customFormat="1" x14ac:dyDescent="0.3">
      <c r="D98" s="30"/>
    </row>
    <row r="99" spans="4:4" s="29" customFormat="1" x14ac:dyDescent="0.3">
      <c r="D99" s="30"/>
    </row>
    <row r="100" spans="4:4" s="29" customFormat="1" x14ac:dyDescent="0.3">
      <c r="D100" s="30"/>
    </row>
    <row r="101" spans="4:4" s="29" customFormat="1" x14ac:dyDescent="0.3">
      <c r="D101" s="30"/>
    </row>
    <row r="102" spans="4:4" s="29" customFormat="1" x14ac:dyDescent="0.3">
      <c r="D102" s="30"/>
    </row>
    <row r="103" spans="4:4" s="29" customFormat="1" x14ac:dyDescent="0.3">
      <c r="D103" s="30"/>
    </row>
    <row r="104" spans="4:4" s="29" customFormat="1" x14ac:dyDescent="0.3">
      <c r="D104" s="30"/>
    </row>
    <row r="105" spans="4:4" s="29" customFormat="1" x14ac:dyDescent="0.3">
      <c r="D105" s="30"/>
    </row>
    <row r="106" spans="4:4" s="29" customFormat="1" x14ac:dyDescent="0.3">
      <c r="D106" s="30"/>
    </row>
    <row r="107" spans="4:4" s="29" customFormat="1" x14ac:dyDescent="0.3">
      <c r="D107" s="30"/>
    </row>
    <row r="108" spans="4:4" s="29" customFormat="1" x14ac:dyDescent="0.3">
      <c r="D108" s="30"/>
    </row>
    <row r="109" spans="4:4" s="29" customFormat="1" x14ac:dyDescent="0.3">
      <c r="D109" s="30"/>
    </row>
    <row r="110" spans="4:4" s="29" customFormat="1" x14ac:dyDescent="0.3">
      <c r="D110" s="30"/>
    </row>
    <row r="111" spans="4:4" s="29" customFormat="1" x14ac:dyDescent="0.3">
      <c r="D111" s="30"/>
    </row>
    <row r="112" spans="4:4" s="29" customFormat="1" x14ac:dyDescent="0.3">
      <c r="D112" s="30"/>
    </row>
    <row r="113" spans="4:4" s="29" customFormat="1" x14ac:dyDescent="0.3">
      <c r="D113" s="30"/>
    </row>
    <row r="114" spans="4:4" s="29" customFormat="1" x14ac:dyDescent="0.3">
      <c r="D114" s="30"/>
    </row>
    <row r="115" spans="4:4" s="29" customFormat="1" x14ac:dyDescent="0.3">
      <c r="D115" s="30"/>
    </row>
    <row r="116" spans="4:4" s="29" customFormat="1" x14ac:dyDescent="0.3">
      <c r="D116" s="30"/>
    </row>
    <row r="117" spans="4:4" s="29" customFormat="1" x14ac:dyDescent="0.3">
      <c r="D117" s="30"/>
    </row>
    <row r="118" spans="4:4" s="29" customFormat="1" x14ac:dyDescent="0.3">
      <c r="D118" s="30"/>
    </row>
    <row r="119" spans="4:4" s="29" customFormat="1" x14ac:dyDescent="0.3">
      <c r="D119" s="30"/>
    </row>
    <row r="120" spans="4:4" s="29" customFormat="1" x14ac:dyDescent="0.3">
      <c r="D120" s="30"/>
    </row>
    <row r="121" spans="4:4" s="29" customFormat="1" x14ac:dyDescent="0.3">
      <c r="D121" s="30"/>
    </row>
    <row r="122" spans="4:4" s="29" customFormat="1" x14ac:dyDescent="0.3">
      <c r="D122" s="30"/>
    </row>
    <row r="123" spans="4:4" s="29" customFormat="1" x14ac:dyDescent="0.3">
      <c r="D123" s="30"/>
    </row>
    <row r="124" spans="4:4" s="29" customFormat="1" x14ac:dyDescent="0.3">
      <c r="D124" s="30"/>
    </row>
    <row r="125" spans="4:4" s="29" customFormat="1" x14ac:dyDescent="0.3">
      <c r="D125" s="30"/>
    </row>
    <row r="126" spans="4:4" s="29" customFormat="1" x14ac:dyDescent="0.3">
      <c r="D126" s="30"/>
    </row>
    <row r="127" spans="4:4" s="29" customFormat="1" x14ac:dyDescent="0.3">
      <c r="D127" s="30"/>
    </row>
    <row r="128" spans="4:4" s="29" customFormat="1" x14ac:dyDescent="0.3">
      <c r="D128" s="30"/>
    </row>
    <row r="129" spans="4:4" s="29" customFormat="1" x14ac:dyDescent="0.3">
      <c r="D129" s="30"/>
    </row>
    <row r="130" spans="4:4" s="29" customFormat="1" x14ac:dyDescent="0.3">
      <c r="D130" s="30"/>
    </row>
    <row r="131" spans="4:4" s="29" customFormat="1" x14ac:dyDescent="0.3">
      <c r="D131" s="30"/>
    </row>
    <row r="132" spans="4:4" s="29" customFormat="1" x14ac:dyDescent="0.3">
      <c r="D132" s="30"/>
    </row>
    <row r="133" spans="4:4" s="29" customFormat="1" x14ac:dyDescent="0.3">
      <c r="D133" s="30"/>
    </row>
    <row r="134" spans="4:4" s="29" customFormat="1" x14ac:dyDescent="0.3">
      <c r="D134" s="30"/>
    </row>
    <row r="135" spans="4:4" s="29" customFormat="1" x14ac:dyDescent="0.3">
      <c r="D135" s="30"/>
    </row>
    <row r="136" spans="4:4" s="29" customFormat="1" x14ac:dyDescent="0.3">
      <c r="D136" s="30"/>
    </row>
    <row r="137" spans="4:4" s="29" customFormat="1" x14ac:dyDescent="0.3">
      <c r="D137" s="30"/>
    </row>
    <row r="138" spans="4:4" s="29" customFormat="1" x14ac:dyDescent="0.3">
      <c r="D138" s="30"/>
    </row>
    <row r="139" spans="4:4" s="29" customFormat="1" x14ac:dyDescent="0.3">
      <c r="D139" s="30"/>
    </row>
    <row r="140" spans="4:4" s="29" customFormat="1" x14ac:dyDescent="0.3">
      <c r="D140" s="30"/>
    </row>
    <row r="141" spans="4:4" s="29" customFormat="1" x14ac:dyDescent="0.3">
      <c r="D141" s="30"/>
    </row>
    <row r="142" spans="4:4" s="29" customFormat="1" x14ac:dyDescent="0.3">
      <c r="D142" s="30"/>
    </row>
    <row r="143" spans="4:4" s="29" customFormat="1" x14ac:dyDescent="0.3">
      <c r="D143" s="30"/>
    </row>
    <row r="144" spans="4:4" s="29" customFormat="1" x14ac:dyDescent="0.3">
      <c r="D144" s="30"/>
    </row>
    <row r="145" spans="4:4" s="29" customFormat="1" x14ac:dyDescent="0.3">
      <c r="D145" s="30"/>
    </row>
    <row r="146" spans="4:4" s="29" customFormat="1" x14ac:dyDescent="0.3">
      <c r="D146" s="30"/>
    </row>
    <row r="147" spans="4:4" s="29" customFormat="1" x14ac:dyDescent="0.3">
      <c r="D147" s="30"/>
    </row>
    <row r="148" spans="4:4" s="29" customFormat="1" x14ac:dyDescent="0.3">
      <c r="D148" s="30"/>
    </row>
    <row r="149" spans="4:4" s="29" customFormat="1" x14ac:dyDescent="0.3">
      <c r="D149" s="30"/>
    </row>
    <row r="150" spans="4:4" s="29" customFormat="1" x14ac:dyDescent="0.3">
      <c r="D150" s="30"/>
    </row>
    <row r="151" spans="4:4" s="29" customFormat="1" x14ac:dyDescent="0.3">
      <c r="D151" s="30"/>
    </row>
    <row r="152" spans="4:4" s="29" customFormat="1" x14ac:dyDescent="0.3">
      <c r="D152" s="30"/>
    </row>
    <row r="153" spans="4:4" s="29" customFormat="1" x14ac:dyDescent="0.3">
      <c r="D153" s="30"/>
    </row>
    <row r="154" spans="4:4" s="29" customFormat="1" x14ac:dyDescent="0.3">
      <c r="D154" s="30"/>
    </row>
    <row r="155" spans="4:4" s="29" customFormat="1" x14ac:dyDescent="0.3">
      <c r="D155" s="30"/>
    </row>
    <row r="156" spans="4:4" s="29" customFormat="1" x14ac:dyDescent="0.3">
      <c r="D156" s="30"/>
    </row>
    <row r="157" spans="4:4" s="29" customFormat="1" x14ac:dyDescent="0.3">
      <c r="D157" s="30"/>
    </row>
    <row r="158" spans="4:4" s="29" customFormat="1" x14ac:dyDescent="0.3">
      <c r="D158" s="30"/>
    </row>
    <row r="159" spans="4:4" s="29" customFormat="1" x14ac:dyDescent="0.3">
      <c r="D159" s="30"/>
    </row>
    <row r="160" spans="4:4" s="29" customFormat="1" x14ac:dyDescent="0.3">
      <c r="D160" s="30"/>
    </row>
    <row r="161" spans="4:4" s="29" customFormat="1" x14ac:dyDescent="0.3">
      <c r="D161" s="30"/>
    </row>
    <row r="162" spans="4:4" s="29" customFormat="1" x14ac:dyDescent="0.3">
      <c r="D162" s="30"/>
    </row>
    <row r="163" spans="4:4" s="29" customFormat="1" x14ac:dyDescent="0.3">
      <c r="D163" s="30"/>
    </row>
    <row r="164" spans="4:4" s="29" customFormat="1" x14ac:dyDescent="0.3">
      <c r="D164" s="30"/>
    </row>
    <row r="165" spans="4:4" s="29" customFormat="1" x14ac:dyDescent="0.3">
      <c r="D165" s="30"/>
    </row>
    <row r="166" spans="4:4" s="29" customFormat="1" x14ac:dyDescent="0.3">
      <c r="D166" s="30"/>
    </row>
    <row r="167" spans="4:4" s="29" customFormat="1" x14ac:dyDescent="0.3">
      <c r="D167" s="30"/>
    </row>
    <row r="168" spans="4:4" s="29" customFormat="1" x14ac:dyDescent="0.3">
      <c r="D168" s="30"/>
    </row>
    <row r="169" spans="4:4" s="29" customFormat="1" x14ac:dyDescent="0.3">
      <c r="D169" s="30"/>
    </row>
    <row r="170" spans="4:4" s="29" customFormat="1" x14ac:dyDescent="0.3">
      <c r="D170" s="30"/>
    </row>
    <row r="171" spans="4:4" s="29" customFormat="1" x14ac:dyDescent="0.3">
      <c r="D171" s="30"/>
    </row>
    <row r="172" spans="4:4" s="29" customFormat="1" x14ac:dyDescent="0.3">
      <c r="D172" s="30"/>
    </row>
    <row r="173" spans="4:4" s="29" customFormat="1" x14ac:dyDescent="0.3">
      <c r="D173" s="30"/>
    </row>
    <row r="174" spans="4:4" s="29" customFormat="1" x14ac:dyDescent="0.3">
      <c r="D174" s="30"/>
    </row>
    <row r="175" spans="4:4" s="29" customFormat="1" x14ac:dyDescent="0.3">
      <c r="D175" s="30"/>
    </row>
    <row r="176" spans="4:4" s="29" customFormat="1" x14ac:dyDescent="0.3">
      <c r="D176" s="30"/>
    </row>
    <row r="177" spans="4:4" s="29" customFormat="1" x14ac:dyDescent="0.3">
      <c r="D177" s="30"/>
    </row>
    <row r="178" spans="4:4" s="29" customFormat="1" x14ac:dyDescent="0.3">
      <c r="D178" s="30"/>
    </row>
    <row r="179" spans="4:4" s="29" customFormat="1" x14ac:dyDescent="0.3">
      <c r="D179" s="30"/>
    </row>
    <row r="180" spans="4:4" s="29" customFormat="1" x14ac:dyDescent="0.3">
      <c r="D180" s="30"/>
    </row>
    <row r="181" spans="4:4" s="29" customFormat="1" x14ac:dyDescent="0.3">
      <c r="D181" s="30"/>
    </row>
    <row r="182" spans="4:4" s="29" customFormat="1" x14ac:dyDescent="0.3">
      <c r="D182" s="30"/>
    </row>
    <row r="183" spans="4:4" s="29" customFormat="1" x14ac:dyDescent="0.3">
      <c r="D183" s="30"/>
    </row>
    <row r="184" spans="4:4" s="29" customFormat="1" x14ac:dyDescent="0.3">
      <c r="D184" s="30"/>
    </row>
    <row r="185" spans="4:4" s="29" customFormat="1" x14ac:dyDescent="0.3">
      <c r="D185" s="30"/>
    </row>
    <row r="186" spans="4:4" s="29" customFormat="1" x14ac:dyDescent="0.3">
      <c r="D186" s="30"/>
    </row>
    <row r="187" spans="4:4" s="29" customFormat="1" x14ac:dyDescent="0.3">
      <c r="D187" s="30"/>
    </row>
    <row r="188" spans="4:4" s="29" customFormat="1" x14ac:dyDescent="0.3">
      <c r="D188" s="30"/>
    </row>
    <row r="189" spans="4:4" s="29" customFormat="1" x14ac:dyDescent="0.3">
      <c r="D189" s="30"/>
    </row>
    <row r="190" spans="4:4" s="29" customFormat="1" x14ac:dyDescent="0.3">
      <c r="D190" s="30"/>
    </row>
    <row r="191" spans="4:4" s="29" customFormat="1" x14ac:dyDescent="0.3">
      <c r="D191" s="30"/>
    </row>
    <row r="192" spans="4:4" s="29" customFormat="1" x14ac:dyDescent="0.3">
      <c r="D192" s="30"/>
    </row>
    <row r="193" spans="4:4" s="29" customFormat="1" x14ac:dyDescent="0.3">
      <c r="D193" s="30"/>
    </row>
    <row r="194" spans="4:4" s="29" customFormat="1" x14ac:dyDescent="0.3">
      <c r="D194" s="30"/>
    </row>
    <row r="195" spans="4:4" s="29" customFormat="1" x14ac:dyDescent="0.3">
      <c r="D195" s="30"/>
    </row>
    <row r="196" spans="4:4" s="29" customFormat="1" x14ac:dyDescent="0.3">
      <c r="D196" s="30"/>
    </row>
    <row r="197" spans="4:4" s="29" customFormat="1" x14ac:dyDescent="0.3">
      <c r="D197" s="30"/>
    </row>
    <row r="198" spans="4:4" s="29" customFormat="1" x14ac:dyDescent="0.3">
      <c r="D198" s="30"/>
    </row>
    <row r="199" spans="4:4" s="29" customFormat="1" x14ac:dyDescent="0.3">
      <c r="D199" s="30"/>
    </row>
    <row r="200" spans="4:4" s="29" customFormat="1" x14ac:dyDescent="0.3">
      <c r="D200" s="30"/>
    </row>
    <row r="201" spans="4:4" s="29" customFormat="1" x14ac:dyDescent="0.3">
      <c r="D201" s="30"/>
    </row>
    <row r="202" spans="4:4" s="29" customFormat="1" x14ac:dyDescent="0.3">
      <c r="D202" s="30"/>
    </row>
    <row r="203" spans="4:4" s="29" customFormat="1" x14ac:dyDescent="0.3">
      <c r="D203" s="30"/>
    </row>
    <row r="204" spans="4:4" s="29" customFormat="1" x14ac:dyDescent="0.3">
      <c r="D204" s="30"/>
    </row>
    <row r="205" spans="4:4" s="29" customFormat="1" x14ac:dyDescent="0.3">
      <c r="D205" s="30"/>
    </row>
    <row r="206" spans="4:4" s="29" customFormat="1" x14ac:dyDescent="0.3">
      <c r="D206" s="30"/>
    </row>
    <row r="207" spans="4:4" s="29" customFormat="1" x14ac:dyDescent="0.3">
      <c r="D207" s="30"/>
    </row>
    <row r="208" spans="4:4" s="29" customFormat="1" x14ac:dyDescent="0.3">
      <c r="D208" s="30"/>
    </row>
    <row r="209" spans="4:4" s="29" customFormat="1" x14ac:dyDescent="0.3">
      <c r="D209" s="30"/>
    </row>
    <row r="210" spans="4:4" s="29" customFormat="1" x14ac:dyDescent="0.3">
      <c r="D210" s="30"/>
    </row>
    <row r="211" spans="4:4" s="29" customFormat="1" x14ac:dyDescent="0.3">
      <c r="D211" s="30"/>
    </row>
    <row r="212" spans="4:4" s="29" customFormat="1" x14ac:dyDescent="0.3">
      <c r="D212" s="30"/>
    </row>
    <row r="213" spans="4:4" s="29" customFormat="1" x14ac:dyDescent="0.3">
      <c r="D213" s="30"/>
    </row>
    <row r="214" spans="4:4" s="29" customFormat="1" x14ac:dyDescent="0.3">
      <c r="D214" s="30"/>
    </row>
    <row r="215" spans="4:4" s="29" customFormat="1" x14ac:dyDescent="0.3">
      <c r="D215" s="30"/>
    </row>
    <row r="216" spans="4:4" s="29" customFormat="1" x14ac:dyDescent="0.3">
      <c r="D216" s="30"/>
    </row>
    <row r="217" spans="4:4" s="29" customFormat="1" x14ac:dyDescent="0.3">
      <c r="D217" s="30"/>
    </row>
    <row r="218" spans="4:4" s="29" customFormat="1" x14ac:dyDescent="0.3">
      <c r="D218" s="30"/>
    </row>
    <row r="219" spans="4:4" s="29" customFormat="1" x14ac:dyDescent="0.3">
      <c r="D219" s="30"/>
    </row>
    <row r="220" spans="4:4" s="29" customFormat="1" x14ac:dyDescent="0.3">
      <c r="D220" s="30"/>
    </row>
    <row r="221" spans="4:4" s="29" customFormat="1" x14ac:dyDescent="0.3">
      <c r="D221" s="30"/>
    </row>
    <row r="222" spans="4:4" s="29" customFormat="1" x14ac:dyDescent="0.3">
      <c r="D222" s="30"/>
    </row>
    <row r="223" spans="4:4" s="29" customFormat="1" x14ac:dyDescent="0.3">
      <c r="D223" s="30"/>
    </row>
    <row r="224" spans="4:4" s="29" customFormat="1" x14ac:dyDescent="0.3">
      <c r="D224" s="30"/>
    </row>
    <row r="225" spans="4:4" s="29" customFormat="1" x14ac:dyDescent="0.3">
      <c r="D225" s="30"/>
    </row>
    <row r="226" spans="4:4" s="29" customFormat="1" x14ac:dyDescent="0.3">
      <c r="D226" s="30"/>
    </row>
    <row r="227" spans="4:4" s="29" customFormat="1" x14ac:dyDescent="0.3">
      <c r="D227" s="30"/>
    </row>
    <row r="228" spans="4:4" s="29" customFormat="1" x14ac:dyDescent="0.3">
      <c r="D228" s="30"/>
    </row>
    <row r="229" spans="4:4" s="29" customFormat="1" x14ac:dyDescent="0.3">
      <c r="D229" s="30"/>
    </row>
    <row r="230" spans="4:4" s="29" customFormat="1" x14ac:dyDescent="0.3">
      <c r="D230" s="30"/>
    </row>
    <row r="231" spans="4:4" s="29" customFormat="1" x14ac:dyDescent="0.3">
      <c r="D231" s="30"/>
    </row>
    <row r="232" spans="4:4" s="29" customFormat="1" x14ac:dyDescent="0.3">
      <c r="D232" s="30"/>
    </row>
    <row r="233" spans="4:4" s="29" customFormat="1" x14ac:dyDescent="0.3">
      <c r="D233" s="30"/>
    </row>
    <row r="234" spans="4:4" s="29" customFormat="1" x14ac:dyDescent="0.3">
      <c r="D234" s="30"/>
    </row>
    <row r="235" spans="4:4" s="29" customFormat="1" x14ac:dyDescent="0.3">
      <c r="D235" s="30"/>
    </row>
    <row r="236" spans="4:4" s="29" customFormat="1" x14ac:dyDescent="0.3">
      <c r="D236" s="30"/>
    </row>
    <row r="237" spans="4:4" s="29" customFormat="1" x14ac:dyDescent="0.3">
      <c r="D237" s="30"/>
    </row>
    <row r="238" spans="4:4" s="29" customFormat="1" x14ac:dyDescent="0.3">
      <c r="D238" s="30"/>
    </row>
    <row r="239" spans="4:4" s="29" customFormat="1" x14ac:dyDescent="0.3">
      <c r="D239" s="30"/>
    </row>
    <row r="240" spans="4:4" s="29" customFormat="1" x14ac:dyDescent="0.3">
      <c r="D240" s="30"/>
    </row>
    <row r="241" spans="4:4" s="29" customFormat="1" x14ac:dyDescent="0.3">
      <c r="D241" s="30"/>
    </row>
    <row r="242" spans="4:4" s="29" customFormat="1" x14ac:dyDescent="0.3">
      <c r="D242" s="30"/>
    </row>
    <row r="243" spans="4:4" s="29" customFormat="1" x14ac:dyDescent="0.3">
      <c r="D243" s="30"/>
    </row>
    <row r="244" spans="4:4" s="29" customFormat="1" x14ac:dyDescent="0.3">
      <c r="D244" s="30"/>
    </row>
    <row r="245" spans="4:4" s="29" customFormat="1" x14ac:dyDescent="0.3">
      <c r="D245" s="30"/>
    </row>
    <row r="246" spans="4:4" s="29" customFormat="1" x14ac:dyDescent="0.3">
      <c r="D246" s="30"/>
    </row>
    <row r="247" spans="4:4" s="29" customFormat="1" x14ac:dyDescent="0.3">
      <c r="D247" s="30"/>
    </row>
    <row r="248" spans="4:4" s="29" customFormat="1" x14ac:dyDescent="0.3">
      <c r="D248" s="30"/>
    </row>
    <row r="249" spans="4:4" s="29" customFormat="1" x14ac:dyDescent="0.3">
      <c r="D249" s="30"/>
    </row>
    <row r="250" spans="4:4" s="29" customFormat="1" x14ac:dyDescent="0.3">
      <c r="D250" s="30"/>
    </row>
    <row r="251" spans="4:4" s="29" customFormat="1" x14ac:dyDescent="0.3">
      <c r="D251" s="30"/>
    </row>
    <row r="252" spans="4:4" s="29" customFormat="1" x14ac:dyDescent="0.3">
      <c r="D252" s="30"/>
    </row>
    <row r="253" spans="4:4" s="29" customFormat="1" x14ac:dyDescent="0.3">
      <c r="D253" s="30"/>
    </row>
    <row r="254" spans="4:4" s="29" customFormat="1" x14ac:dyDescent="0.3">
      <c r="D254" s="30"/>
    </row>
    <row r="255" spans="4:4" s="29" customFormat="1" x14ac:dyDescent="0.3">
      <c r="D255" s="30"/>
    </row>
    <row r="256" spans="4:4" s="29" customFormat="1" x14ac:dyDescent="0.3">
      <c r="D256" s="30"/>
    </row>
    <row r="257" spans="4:4" s="29" customFormat="1" x14ac:dyDescent="0.3">
      <c r="D257" s="30"/>
    </row>
    <row r="258" spans="4:4" s="29" customFormat="1" x14ac:dyDescent="0.3">
      <c r="D258" s="30"/>
    </row>
    <row r="259" spans="4:4" s="29" customFormat="1" x14ac:dyDescent="0.3">
      <c r="D259" s="30"/>
    </row>
    <row r="260" spans="4:4" s="29" customFormat="1" x14ac:dyDescent="0.3">
      <c r="D260" s="30"/>
    </row>
    <row r="261" spans="4:4" s="29" customFormat="1" x14ac:dyDescent="0.3">
      <c r="D261" s="30"/>
    </row>
    <row r="262" spans="4:4" s="29" customFormat="1" x14ac:dyDescent="0.3">
      <c r="D262" s="30"/>
    </row>
    <row r="263" spans="4:4" s="29" customFormat="1" x14ac:dyDescent="0.3">
      <c r="D263" s="30"/>
    </row>
    <row r="264" spans="4:4" s="29" customFormat="1" x14ac:dyDescent="0.3">
      <c r="D264" s="30"/>
    </row>
  </sheetData>
  <conditionalFormatting sqref="E22 E63:E72">
    <cfRule type="cellIs" dxfId="44" priority="15" operator="greaterThan">
      <formula>F22</formula>
    </cfRule>
  </conditionalFormatting>
  <conditionalFormatting sqref="F22">
    <cfRule type="cellIs" dxfId="43" priority="14" operator="greaterThan">
      <formula>E22</formula>
    </cfRule>
  </conditionalFormatting>
  <conditionalFormatting sqref="E23:E32">
    <cfRule type="cellIs" dxfId="42" priority="13" operator="greaterThan">
      <formula>F23</formula>
    </cfRule>
  </conditionalFormatting>
  <conditionalFormatting sqref="F23:F32">
    <cfRule type="cellIs" dxfId="41" priority="12" operator="greaterThan">
      <formula>E23</formula>
    </cfRule>
  </conditionalFormatting>
  <conditionalFormatting sqref="D22 D63:D72 G63:H72">
    <cfRule type="cellIs" dxfId="40" priority="11" operator="greaterThan">
      <formula>0</formula>
    </cfRule>
  </conditionalFormatting>
  <conditionalFormatting sqref="D23:D32">
    <cfRule type="cellIs" dxfId="39" priority="10" operator="greaterThan">
      <formula>0</formula>
    </cfRule>
  </conditionalFormatting>
  <conditionalFormatting sqref="G22:G32">
    <cfRule type="cellIs" dxfId="38" priority="9" operator="greaterThan">
      <formula>0</formula>
    </cfRule>
  </conditionalFormatting>
  <conditionalFormatting sqref="H22:H32">
    <cfRule type="cellIs" dxfId="37" priority="8" operator="greaterThan">
      <formula>0</formula>
    </cfRule>
  </conditionalFormatting>
  <conditionalFormatting sqref="F47">
    <cfRule type="cellIs" dxfId="36" priority="7" operator="greaterThan">
      <formula>E47</formula>
    </cfRule>
  </conditionalFormatting>
  <conditionalFormatting sqref="E47:E57">
    <cfRule type="cellIs" dxfId="35" priority="6" operator="greaterThan">
      <formula>F47</formula>
    </cfRule>
  </conditionalFormatting>
  <conditionalFormatting sqref="F48:F57">
    <cfRule type="cellIs" dxfId="34" priority="5" operator="greaterThan">
      <formula>E48</formula>
    </cfRule>
  </conditionalFormatting>
  <conditionalFormatting sqref="D47:D57">
    <cfRule type="cellIs" dxfId="33" priority="4" operator="greaterThan">
      <formula>0</formula>
    </cfRule>
  </conditionalFormatting>
  <conditionalFormatting sqref="G47:G57">
    <cfRule type="cellIs" dxfId="32" priority="3" operator="greaterThan">
      <formula>0</formula>
    </cfRule>
  </conditionalFormatting>
  <conditionalFormatting sqref="H47:H57">
    <cfRule type="cellIs" dxfId="31" priority="2" operator="greaterThan">
      <formula>0</formula>
    </cfRule>
  </conditionalFormatting>
  <conditionalFormatting sqref="F63:F72">
    <cfRule type="cellIs" dxfId="30" priority="1" operator="greaterThan">
      <formula>E63</formula>
    </cfRule>
  </conditionalFormatting>
  <pageMargins left="0.47244094488188981" right="0.47244094488188981" top="1.1811023622047245" bottom="0.78740157480314965" header="0.31496062992125984" footer="0.31496062992125984"/>
  <pageSetup paperSize="9" scale="53" orientation="portrait" horizontalDpi="1200" verticalDpi="1200" r:id="rId1"/>
  <headerFooter>
    <oddHeader>&amp;L&amp;"+,Standard"&amp;12 Jan Schäfer-Kunz
 &amp;"+,Fett"Buchführung und Jahresabschluss</oddHeader>
    <oddFooter>&amp;L&amp;8 Copyright © Schäffer-Poeschel Verlag für Wirtschaft · Steuern · Recht GmbH&amp;R&amp;8&amp;F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E00C8-6F6F-4D8E-8E03-AA886B12AF34}">
  <sheetPr>
    <pageSetUpPr fitToPage="1"/>
  </sheetPr>
  <dimension ref="A1:K264"/>
  <sheetViews>
    <sheetView zoomScaleNormal="100" workbookViewId="0">
      <selection activeCell="B2" sqref="B2"/>
    </sheetView>
  </sheetViews>
  <sheetFormatPr baseColWidth="10" defaultColWidth="11.44140625" defaultRowHeight="14.4" x14ac:dyDescent="0.3"/>
  <cols>
    <col min="1" max="1" width="2.6640625" style="21" customWidth="1"/>
    <col min="2" max="2" width="18" style="21" bestFit="1" customWidth="1"/>
    <col min="3" max="3" width="28.88671875" style="21" bestFit="1" customWidth="1"/>
    <col min="4" max="4" width="17.6640625" style="20" customWidth="1"/>
    <col min="5" max="10" width="17.6640625" style="21" customWidth="1"/>
    <col min="11" max="11" width="2.6640625" style="21" customWidth="1"/>
    <col min="12" max="16384" width="11.44140625" style="21"/>
  </cols>
  <sheetData>
    <row r="1" spans="1:11" s="29" customFormat="1" x14ac:dyDescent="0.3">
      <c r="D1" s="30"/>
    </row>
    <row r="2" spans="1:11" s="29" customFormat="1" x14ac:dyDescent="0.3">
      <c r="B2" s="31" t="s">
        <v>50</v>
      </c>
      <c r="D2" s="30"/>
    </row>
    <row r="3" spans="1:11" s="29" customFormat="1" x14ac:dyDescent="0.3">
      <c r="B3" s="48" t="s">
        <v>57</v>
      </c>
      <c r="D3" s="30"/>
    </row>
    <row r="4" spans="1:11" s="29" customFormat="1" x14ac:dyDescent="0.3">
      <c r="B4" s="48"/>
      <c r="D4" s="30"/>
    </row>
    <row r="5" spans="1:11" s="29" customFormat="1" x14ac:dyDescent="0.3">
      <c r="B5" s="31" t="s">
        <v>66</v>
      </c>
      <c r="D5" s="30"/>
    </row>
    <row r="6" spans="1:11" s="29" customFormat="1" x14ac:dyDescent="0.3">
      <c r="B6" s="31"/>
      <c r="D6" s="30"/>
    </row>
    <row r="7" spans="1:11" x14ac:dyDescent="0.3">
      <c r="A7" s="24"/>
      <c r="B7" s="24"/>
      <c r="C7" s="21" t="s">
        <v>4</v>
      </c>
      <c r="D7" s="43">
        <v>24000</v>
      </c>
      <c r="E7" s="24"/>
      <c r="F7" s="24"/>
      <c r="G7" s="24"/>
      <c r="H7" s="24"/>
      <c r="I7" s="24"/>
      <c r="J7" s="24"/>
      <c r="K7" s="24"/>
    </row>
    <row r="8" spans="1:11" x14ac:dyDescent="0.3">
      <c r="A8" s="36"/>
      <c r="B8" s="36"/>
      <c r="C8" s="48" t="s">
        <v>59</v>
      </c>
      <c r="D8" s="45">
        <v>36969</v>
      </c>
      <c r="E8" s="36"/>
      <c r="F8" s="36"/>
      <c r="G8" s="36"/>
      <c r="H8" s="36"/>
      <c r="I8" s="36"/>
      <c r="J8" s="36"/>
      <c r="K8" s="36"/>
    </row>
    <row r="9" spans="1:11" x14ac:dyDescent="0.3">
      <c r="A9" s="36"/>
      <c r="B9" s="36"/>
      <c r="C9" s="48" t="s">
        <v>62</v>
      </c>
      <c r="D9" s="51">
        <v>5</v>
      </c>
      <c r="E9" s="36"/>
      <c r="F9" s="36"/>
      <c r="G9" s="36"/>
      <c r="H9" s="36"/>
      <c r="I9" s="36"/>
      <c r="J9" s="36"/>
      <c r="K9" s="36"/>
    </row>
    <row r="10" spans="1:11" x14ac:dyDescent="0.3">
      <c r="A10" s="36"/>
      <c r="B10" s="36"/>
      <c r="C10" s="48" t="s">
        <v>68</v>
      </c>
      <c r="D10" s="27">
        <f>DATE(YEAR(D8)+D9,MONTH(D8),DAY(D8)+1)</f>
        <v>38796</v>
      </c>
      <c r="E10" s="36"/>
      <c r="F10" s="36"/>
      <c r="G10" s="36"/>
      <c r="H10" s="36"/>
      <c r="I10" s="36"/>
      <c r="J10" s="36"/>
      <c r="K10" s="36"/>
    </row>
    <row r="11" spans="1:11" x14ac:dyDescent="0.3">
      <c r="A11" s="36"/>
      <c r="B11" s="36"/>
      <c r="C11" s="48" t="s">
        <v>60</v>
      </c>
      <c r="D11" s="45">
        <v>38796</v>
      </c>
      <c r="E11" s="36"/>
      <c r="F11" s="36"/>
      <c r="G11" s="36"/>
      <c r="H11" s="36"/>
      <c r="I11" s="36"/>
      <c r="J11" s="36"/>
      <c r="K11" s="36"/>
    </row>
    <row r="12" spans="1:11" x14ac:dyDescent="0.3">
      <c r="A12" s="36"/>
      <c r="B12" s="36"/>
      <c r="C12" s="48" t="s">
        <v>70</v>
      </c>
      <c r="D12" s="25">
        <f>1/D9</f>
        <v>0.2</v>
      </c>
      <c r="E12" s="36"/>
      <c r="F12" s="36"/>
      <c r="G12" s="36"/>
      <c r="H12" s="36"/>
      <c r="I12" s="36"/>
      <c r="J12" s="36"/>
      <c r="K12" s="36"/>
    </row>
    <row r="13" spans="1:11" x14ac:dyDescent="0.3">
      <c r="A13" s="25"/>
      <c r="B13" s="25"/>
      <c r="C13" s="21" t="s">
        <v>5</v>
      </c>
      <c r="D13" s="44">
        <v>0.25</v>
      </c>
      <c r="E13" s="25"/>
      <c r="F13" s="25"/>
      <c r="G13" s="25"/>
      <c r="H13" s="25"/>
      <c r="I13" s="25"/>
      <c r="J13" s="25"/>
      <c r="K13" s="25"/>
    </row>
    <row r="14" spans="1:11" x14ac:dyDescent="0.3">
      <c r="A14" s="25"/>
      <c r="B14" s="25"/>
      <c r="D14" s="25"/>
      <c r="E14" s="25"/>
      <c r="F14" s="25"/>
      <c r="G14" s="25"/>
      <c r="H14" s="25"/>
      <c r="I14" s="25"/>
      <c r="J14" s="25"/>
      <c r="K14" s="25"/>
    </row>
    <row r="15" spans="1:11" x14ac:dyDescent="0.3">
      <c r="A15" s="36"/>
      <c r="B15" s="36"/>
      <c r="C15" s="48" t="s">
        <v>65</v>
      </c>
      <c r="D15" s="36">
        <f>13-MONTH(D8)</f>
        <v>10</v>
      </c>
      <c r="E15" s="36"/>
      <c r="F15" s="36"/>
      <c r="G15" s="36"/>
      <c r="H15" s="36"/>
      <c r="I15" s="36"/>
      <c r="J15" s="36"/>
      <c r="K15" s="36"/>
    </row>
    <row r="16" spans="1:11" x14ac:dyDescent="0.3">
      <c r="A16" s="36"/>
      <c r="B16" s="36"/>
      <c r="C16" s="48" t="s">
        <v>63</v>
      </c>
      <c r="D16" s="36">
        <f>D9*12</f>
        <v>60</v>
      </c>
      <c r="E16" s="36"/>
      <c r="F16" s="36"/>
      <c r="G16" s="36"/>
      <c r="H16" s="36"/>
      <c r="I16" s="36"/>
      <c r="J16" s="36"/>
      <c r="K16" s="36"/>
    </row>
    <row r="17" spans="1:11" x14ac:dyDescent="0.3">
      <c r="A17" s="36"/>
      <c r="B17" s="36"/>
      <c r="C17" s="48" t="s">
        <v>64</v>
      </c>
      <c r="D17" s="36">
        <f>MONTH(D11)-1</f>
        <v>2</v>
      </c>
      <c r="E17" s="36"/>
      <c r="F17" s="36"/>
      <c r="G17" s="36"/>
      <c r="H17" s="36"/>
      <c r="I17" s="36"/>
      <c r="J17" s="36"/>
      <c r="K17" s="36"/>
    </row>
    <row r="18" spans="1:11" x14ac:dyDescent="0.3">
      <c r="A18" s="36"/>
      <c r="B18" s="36"/>
      <c r="C18" s="48"/>
      <c r="D18" s="36"/>
      <c r="E18" s="36"/>
      <c r="F18" s="36"/>
      <c r="G18" s="36"/>
      <c r="H18" s="36"/>
      <c r="I18" s="36"/>
      <c r="J18" s="36"/>
      <c r="K18" s="36"/>
    </row>
    <row r="19" spans="1:11" x14ac:dyDescent="0.3">
      <c r="A19" s="36"/>
      <c r="B19" s="36"/>
      <c r="C19" s="48" t="s">
        <v>184</v>
      </c>
      <c r="D19" s="36">
        <f>IF(D13&gt;0,D16-12/D13)</f>
        <v>12</v>
      </c>
      <c r="E19" s="36"/>
      <c r="F19" s="36"/>
      <c r="G19" s="36"/>
      <c r="H19" s="36"/>
      <c r="I19" s="36"/>
      <c r="J19" s="36"/>
      <c r="K19" s="36"/>
    </row>
    <row r="20" spans="1:11" x14ac:dyDescent="0.3">
      <c r="C20" s="23"/>
      <c r="D20" s="21"/>
    </row>
    <row r="21" spans="1:11" s="29" customFormat="1" ht="28.8" x14ac:dyDescent="0.3">
      <c r="C21" s="19" t="s">
        <v>6</v>
      </c>
      <c r="D21" s="55" t="s">
        <v>7</v>
      </c>
      <c r="E21" s="37" t="s">
        <v>8</v>
      </c>
      <c r="F21" s="37" t="s">
        <v>9</v>
      </c>
      <c r="G21" s="55" t="s">
        <v>10</v>
      </c>
      <c r="H21" s="55" t="s">
        <v>11</v>
      </c>
      <c r="I21" s="52" t="s">
        <v>58</v>
      </c>
      <c r="J21" s="52" t="s">
        <v>61</v>
      </c>
    </row>
    <row r="22" spans="1:11" s="29" customFormat="1" x14ac:dyDescent="0.3">
      <c r="C22" s="38">
        <v>2000</v>
      </c>
      <c r="D22" s="24">
        <f t="shared" ref="D22:D32" si="0">IF(AND(C22&gt;=YEAR(D$8),C22&lt;=YEAR(D$11)),D$7,0)</f>
        <v>0</v>
      </c>
      <c r="E22" s="24">
        <f t="shared" ref="E22:E32" si="1">IF(I22&gt;0,(D22-G21)*D$13*I22/12,0)</f>
        <v>0</v>
      </c>
      <c r="F22" s="24">
        <f>IF(I22&gt;0,(D22-G21)*I22/(I22+J22),0)</f>
        <v>0</v>
      </c>
      <c r="G22" s="24">
        <f>MAX(E22,F22)</f>
        <v>0</v>
      </c>
      <c r="H22" s="24">
        <f>D22-G22</f>
        <v>0</v>
      </c>
      <c r="I22" s="53">
        <f t="shared" ref="I22:I32" si="2">IF(AND(C22&gt;=YEAR(D$8),C22&lt;=YEAR(D$11)),12,0)-IF(YEAR(D$8)=C22,12-D$15,0)-IF(YEAR(D$11)=C22,12-D$17,0)</f>
        <v>0</v>
      </c>
      <c r="J22" s="53">
        <f>IF(I22&gt;0,D$16-SUM(I$22:I22),0)</f>
        <v>0</v>
      </c>
    </row>
    <row r="23" spans="1:11" s="29" customFormat="1" x14ac:dyDescent="0.3">
      <c r="C23" s="54">
        <f>C22+1</f>
        <v>2001</v>
      </c>
      <c r="D23" s="24">
        <f t="shared" si="0"/>
        <v>24000</v>
      </c>
      <c r="E23" s="24">
        <f t="shared" si="1"/>
        <v>5000</v>
      </c>
      <c r="F23" s="24">
        <f>IF(I23&gt;0,(D23-G22)*I23/(I23+J23),0)</f>
        <v>4000</v>
      </c>
      <c r="G23" s="24">
        <f>G22+MAX(E23,F23)</f>
        <v>5000</v>
      </c>
      <c r="H23" s="24">
        <f>D23-G23</f>
        <v>19000</v>
      </c>
      <c r="I23" s="53">
        <f t="shared" si="2"/>
        <v>10</v>
      </c>
      <c r="J23" s="53">
        <f>IF(I23&gt;0,D$16-SUM(I$22:I23),0)</f>
        <v>50</v>
      </c>
    </row>
    <row r="24" spans="1:11" s="29" customFormat="1" x14ac:dyDescent="0.3">
      <c r="C24" s="54">
        <f t="shared" ref="C24:C32" si="3">C23+1</f>
        <v>2002</v>
      </c>
      <c r="D24" s="24">
        <f t="shared" si="0"/>
        <v>24000</v>
      </c>
      <c r="E24" s="24">
        <f t="shared" si="1"/>
        <v>4750</v>
      </c>
      <c r="F24" s="24">
        <f t="shared" ref="F24:F32" si="4">IF(I24&gt;0,(D24-G23)*I24/(I24+J24),0)</f>
        <v>4560</v>
      </c>
      <c r="G24" s="24">
        <f t="shared" ref="G24:G25" si="5">G23+MAX(E24,F24)</f>
        <v>9750</v>
      </c>
      <c r="H24" s="24">
        <f t="shared" ref="H24:H32" si="6">D24-G24</f>
        <v>14250</v>
      </c>
      <c r="I24" s="53">
        <f t="shared" si="2"/>
        <v>12</v>
      </c>
      <c r="J24" s="53">
        <f>IF(I24&gt;0,D$16-SUM(I$22:I24),0)</f>
        <v>38</v>
      </c>
    </row>
    <row r="25" spans="1:11" s="29" customFormat="1" x14ac:dyDescent="0.3">
      <c r="C25" s="54">
        <f t="shared" si="3"/>
        <v>2003</v>
      </c>
      <c r="D25" s="24">
        <f t="shared" si="0"/>
        <v>24000</v>
      </c>
      <c r="E25" s="24">
        <f t="shared" si="1"/>
        <v>3562.5</v>
      </c>
      <c r="F25" s="24">
        <f t="shared" si="4"/>
        <v>4500</v>
      </c>
      <c r="G25" s="24">
        <f t="shared" si="5"/>
        <v>14250</v>
      </c>
      <c r="H25" s="24">
        <f t="shared" si="6"/>
        <v>9750</v>
      </c>
      <c r="I25" s="53">
        <f t="shared" si="2"/>
        <v>12</v>
      </c>
      <c r="J25" s="53">
        <f>IF(I25&gt;0,D$16-SUM(I$22:I25),0)</f>
        <v>26</v>
      </c>
    </row>
    <row r="26" spans="1:11" s="29" customFormat="1" x14ac:dyDescent="0.3">
      <c r="C26" s="54">
        <f t="shared" si="3"/>
        <v>2004</v>
      </c>
      <c r="D26" s="24">
        <f t="shared" si="0"/>
        <v>24000</v>
      </c>
      <c r="E26" s="24">
        <f t="shared" si="1"/>
        <v>2437.5</v>
      </c>
      <c r="F26" s="24">
        <f t="shared" si="4"/>
        <v>4500</v>
      </c>
      <c r="G26" s="24">
        <f>IF(I26&gt;0,G25+MAX(E26,F26),0)</f>
        <v>18750</v>
      </c>
      <c r="H26" s="24">
        <f t="shared" si="6"/>
        <v>5250</v>
      </c>
      <c r="I26" s="53">
        <f t="shared" si="2"/>
        <v>12</v>
      </c>
      <c r="J26" s="53">
        <f>IF(I26&gt;0,D$16-SUM(I$22:I26),0)</f>
        <v>14</v>
      </c>
    </row>
    <row r="27" spans="1:11" s="29" customFormat="1" x14ac:dyDescent="0.3">
      <c r="C27" s="54">
        <f t="shared" si="3"/>
        <v>2005</v>
      </c>
      <c r="D27" s="24">
        <f t="shared" si="0"/>
        <v>24000</v>
      </c>
      <c r="E27" s="24">
        <f t="shared" si="1"/>
        <v>1312.5</v>
      </c>
      <c r="F27" s="24">
        <f t="shared" si="4"/>
        <v>4500</v>
      </c>
      <c r="G27" s="24">
        <f t="shared" ref="G27:G32" si="7">IF(I27&gt;0,G26+MAX(E27,F27),0)</f>
        <v>23250</v>
      </c>
      <c r="H27" s="24">
        <f t="shared" si="6"/>
        <v>750</v>
      </c>
      <c r="I27" s="53">
        <f t="shared" si="2"/>
        <v>12</v>
      </c>
      <c r="J27" s="53">
        <f>IF(I27&gt;0,D$16-SUM(I$22:I27),0)</f>
        <v>2</v>
      </c>
    </row>
    <row r="28" spans="1:11" s="29" customFormat="1" x14ac:dyDescent="0.3">
      <c r="C28" s="54">
        <f t="shared" si="3"/>
        <v>2006</v>
      </c>
      <c r="D28" s="24">
        <f t="shared" si="0"/>
        <v>24000</v>
      </c>
      <c r="E28" s="24">
        <f t="shared" si="1"/>
        <v>31.25</v>
      </c>
      <c r="F28" s="24">
        <f t="shared" si="4"/>
        <v>750</v>
      </c>
      <c r="G28" s="24">
        <f t="shared" si="7"/>
        <v>24000</v>
      </c>
      <c r="H28" s="24">
        <f t="shared" si="6"/>
        <v>0</v>
      </c>
      <c r="I28" s="53">
        <f t="shared" si="2"/>
        <v>2</v>
      </c>
      <c r="J28" s="53">
        <f>IF(I28&gt;0,D$16-SUM(I$22:I28),0)</f>
        <v>0</v>
      </c>
    </row>
    <row r="29" spans="1:11" s="29" customFormat="1" x14ac:dyDescent="0.3">
      <c r="C29" s="54">
        <f t="shared" si="3"/>
        <v>2007</v>
      </c>
      <c r="D29" s="24">
        <f t="shared" si="0"/>
        <v>0</v>
      </c>
      <c r="E29" s="24">
        <f t="shared" si="1"/>
        <v>0</v>
      </c>
      <c r="F29" s="24">
        <f t="shared" si="4"/>
        <v>0</v>
      </c>
      <c r="G29" s="24">
        <f t="shared" si="7"/>
        <v>0</v>
      </c>
      <c r="H29" s="24">
        <f t="shared" si="6"/>
        <v>0</v>
      </c>
      <c r="I29" s="53">
        <f t="shared" si="2"/>
        <v>0</v>
      </c>
      <c r="J29" s="53">
        <f>IF(I29&gt;0,D$16-SUM(I$22:I29),0)</f>
        <v>0</v>
      </c>
    </row>
    <row r="30" spans="1:11" s="29" customFormat="1" x14ac:dyDescent="0.3">
      <c r="C30" s="54">
        <f t="shared" si="3"/>
        <v>2008</v>
      </c>
      <c r="D30" s="24">
        <f t="shared" si="0"/>
        <v>0</v>
      </c>
      <c r="E30" s="24">
        <f t="shared" si="1"/>
        <v>0</v>
      </c>
      <c r="F30" s="24">
        <f t="shared" si="4"/>
        <v>0</v>
      </c>
      <c r="G30" s="24">
        <f t="shared" si="7"/>
        <v>0</v>
      </c>
      <c r="H30" s="24">
        <f t="shared" si="6"/>
        <v>0</v>
      </c>
      <c r="I30" s="53">
        <f t="shared" si="2"/>
        <v>0</v>
      </c>
      <c r="J30" s="53">
        <f>IF(I30&gt;0,D$16-SUM(I$22:I30),0)</f>
        <v>0</v>
      </c>
    </row>
    <row r="31" spans="1:11" s="29" customFormat="1" x14ac:dyDescent="0.3">
      <c r="C31" s="54">
        <f t="shared" si="3"/>
        <v>2009</v>
      </c>
      <c r="D31" s="24">
        <f t="shared" si="0"/>
        <v>0</v>
      </c>
      <c r="E31" s="24">
        <f t="shared" si="1"/>
        <v>0</v>
      </c>
      <c r="F31" s="24">
        <f t="shared" si="4"/>
        <v>0</v>
      </c>
      <c r="G31" s="24">
        <f t="shared" si="7"/>
        <v>0</v>
      </c>
      <c r="H31" s="24">
        <f t="shared" si="6"/>
        <v>0</v>
      </c>
      <c r="I31" s="53">
        <f t="shared" si="2"/>
        <v>0</v>
      </c>
      <c r="J31" s="53">
        <f>IF(I31&gt;0,D$16-SUM(I$22:I31),0)</f>
        <v>0</v>
      </c>
    </row>
    <row r="32" spans="1:11" s="29" customFormat="1" x14ac:dyDescent="0.3">
      <c r="C32" s="54">
        <f t="shared" si="3"/>
        <v>2010</v>
      </c>
      <c r="D32" s="24">
        <f t="shared" si="0"/>
        <v>0</v>
      </c>
      <c r="E32" s="24">
        <f t="shared" si="1"/>
        <v>0</v>
      </c>
      <c r="F32" s="24">
        <f t="shared" si="4"/>
        <v>0</v>
      </c>
      <c r="G32" s="24">
        <f t="shared" si="7"/>
        <v>0</v>
      </c>
      <c r="H32" s="24">
        <f t="shared" si="6"/>
        <v>0</v>
      </c>
      <c r="I32" s="53">
        <f t="shared" si="2"/>
        <v>0</v>
      </c>
      <c r="J32" s="53">
        <f>IF(I32&gt;0,D$16-SUM(I$22:I32),0)</f>
        <v>0</v>
      </c>
    </row>
    <row r="33" spans="2:10" s="29" customFormat="1" x14ac:dyDescent="0.3">
      <c r="D33" s="30"/>
    </row>
    <row r="34" spans="2:10" s="29" customFormat="1" x14ac:dyDescent="0.3">
      <c r="D34" s="30"/>
    </row>
    <row r="35" spans="2:10" s="29" customFormat="1" x14ac:dyDescent="0.3">
      <c r="B35" s="31" t="s">
        <v>67</v>
      </c>
      <c r="D35" s="30"/>
    </row>
    <row r="36" spans="2:10" s="29" customFormat="1" x14ac:dyDescent="0.3">
      <c r="B36" s="31"/>
      <c r="D36" s="30"/>
    </row>
    <row r="37" spans="2:10" s="29" customFormat="1" x14ac:dyDescent="0.3">
      <c r="B37" s="24"/>
      <c r="C37" s="21" t="s">
        <v>4</v>
      </c>
      <c r="D37" s="43">
        <v>850</v>
      </c>
      <c r="E37" s="24"/>
      <c r="F37" s="24"/>
      <c r="G37" s="24"/>
      <c r="H37" s="24"/>
      <c r="I37" s="24"/>
      <c r="J37" s="24"/>
    </row>
    <row r="38" spans="2:10" s="29" customFormat="1" x14ac:dyDescent="0.3">
      <c r="B38" s="36"/>
      <c r="C38" s="48" t="s">
        <v>59</v>
      </c>
      <c r="D38" s="45">
        <v>38291</v>
      </c>
      <c r="E38" s="36"/>
      <c r="F38" s="36"/>
      <c r="G38" s="36"/>
      <c r="H38" s="36"/>
      <c r="I38" s="36"/>
      <c r="J38" s="36"/>
    </row>
    <row r="39" spans="2:10" s="29" customFormat="1" x14ac:dyDescent="0.3">
      <c r="B39" s="36"/>
      <c r="C39" s="48" t="s">
        <v>60</v>
      </c>
      <c r="D39" s="27">
        <f>D11</f>
        <v>38796</v>
      </c>
      <c r="E39" s="36"/>
      <c r="F39" s="36"/>
      <c r="G39" s="36"/>
      <c r="H39" s="36"/>
      <c r="I39" s="36"/>
      <c r="J39" s="36"/>
    </row>
    <row r="40" spans="2:10" s="29" customFormat="1" x14ac:dyDescent="0.3">
      <c r="B40" s="25"/>
      <c r="C40" s="21" t="s">
        <v>5</v>
      </c>
      <c r="D40" s="25">
        <f>D13</f>
        <v>0.25</v>
      </c>
      <c r="E40" s="25"/>
      <c r="F40" s="25"/>
      <c r="G40" s="25"/>
      <c r="H40" s="25"/>
      <c r="I40" s="25"/>
      <c r="J40" s="25"/>
    </row>
    <row r="41" spans="2:10" s="29" customFormat="1" x14ac:dyDescent="0.3">
      <c r="B41" s="25"/>
      <c r="C41" s="21"/>
      <c r="D41" s="25"/>
      <c r="E41" s="25"/>
      <c r="F41" s="25"/>
      <c r="G41" s="25"/>
      <c r="H41" s="25"/>
      <c r="I41" s="25"/>
      <c r="J41" s="25"/>
    </row>
    <row r="42" spans="2:10" s="29" customFormat="1" x14ac:dyDescent="0.3">
      <c r="B42" s="36"/>
      <c r="C42" s="48" t="s">
        <v>65</v>
      </c>
      <c r="D42" s="36">
        <f>13-MONTH(D38)</f>
        <v>3</v>
      </c>
      <c r="E42" s="36"/>
      <c r="F42" s="36"/>
      <c r="G42" s="36"/>
      <c r="H42" s="36"/>
      <c r="I42" s="36"/>
      <c r="J42" s="36"/>
    </row>
    <row r="43" spans="2:10" s="29" customFormat="1" x14ac:dyDescent="0.3">
      <c r="B43" s="36"/>
      <c r="C43" s="48" t="s">
        <v>63</v>
      </c>
      <c r="D43" s="36">
        <f>D16-(MONTH(D38)-MONTH(D8))-((YEAR(D38)-YEAR(D8))*12)</f>
        <v>17</v>
      </c>
      <c r="E43" s="36"/>
      <c r="F43" s="36"/>
      <c r="G43" s="36"/>
      <c r="H43" s="36"/>
      <c r="I43" s="36"/>
      <c r="J43" s="36"/>
    </row>
    <row r="44" spans="2:10" s="29" customFormat="1" x14ac:dyDescent="0.3">
      <c r="B44" s="36"/>
      <c r="C44" s="48" t="s">
        <v>64</v>
      </c>
      <c r="D44" s="36">
        <f>MONTH(D39)-1</f>
        <v>2</v>
      </c>
      <c r="E44" s="36"/>
      <c r="F44" s="36"/>
      <c r="G44" s="36"/>
      <c r="H44" s="36"/>
      <c r="I44" s="36"/>
      <c r="J44" s="36"/>
    </row>
    <row r="45" spans="2:10" s="29" customFormat="1" x14ac:dyDescent="0.3">
      <c r="B45" s="21"/>
      <c r="C45" s="23"/>
      <c r="D45" s="21"/>
      <c r="E45" s="21"/>
      <c r="F45" s="21"/>
      <c r="G45" s="21"/>
      <c r="H45" s="21"/>
      <c r="I45" s="21"/>
      <c r="J45" s="21"/>
    </row>
    <row r="46" spans="2:10" s="29" customFormat="1" ht="28.8" x14ac:dyDescent="0.3">
      <c r="C46" s="19" t="s">
        <v>6</v>
      </c>
      <c r="D46" s="55" t="s">
        <v>7</v>
      </c>
      <c r="E46" s="37" t="s">
        <v>8</v>
      </c>
      <c r="F46" s="37" t="s">
        <v>9</v>
      </c>
      <c r="G46" s="55" t="s">
        <v>10</v>
      </c>
      <c r="H46" s="55" t="s">
        <v>11</v>
      </c>
      <c r="I46" s="52" t="s">
        <v>58</v>
      </c>
      <c r="J46" s="52" t="s">
        <v>61</v>
      </c>
    </row>
    <row r="47" spans="2:10" s="29" customFormat="1" x14ac:dyDescent="0.3">
      <c r="C47" s="38">
        <v>2000</v>
      </c>
      <c r="D47" s="24">
        <f>IF(AND(C47&gt;=YEAR(D$38),C47&lt;=YEAR(D$39)),D$37,0)</f>
        <v>0</v>
      </c>
      <c r="E47" s="24">
        <f>IF(I47&gt;0,(D47-G46)*D$40*I47/12,0)</f>
        <v>0</v>
      </c>
      <c r="F47" s="24">
        <f>IF(I47&gt;0,(D47-G46)*I47/(I47+J47),0)</f>
        <v>0</v>
      </c>
      <c r="G47" s="24">
        <f>MAX(E47,F47)</f>
        <v>0</v>
      </c>
      <c r="H47" s="24">
        <f>D47-G47</f>
        <v>0</v>
      </c>
      <c r="I47" s="53">
        <f t="shared" ref="I47:I57" si="8">IF(AND(C47&gt;=YEAR(D$38),C47&lt;=YEAR(D$39)),12,0)-IF(YEAR(D$38)=C47,12-D$42,0)-IF(YEAR(D$39)=C47,12-D$44,0)</f>
        <v>0</v>
      </c>
      <c r="J47" s="53">
        <f>IF(I47&gt;0,D$43-SUM(I$47:I47),0)</f>
        <v>0</v>
      </c>
    </row>
    <row r="48" spans="2:10" s="29" customFormat="1" x14ac:dyDescent="0.3">
      <c r="C48" s="54">
        <f>C47+1</f>
        <v>2001</v>
      </c>
      <c r="D48" s="24">
        <f>IF(AND(C48&gt;=YEAR(D$38),C48&lt;=YEAR(D$39)),D$37,0)</f>
        <v>0</v>
      </c>
      <c r="E48" s="24">
        <f>IF(I48&gt;0,(D48-G47)*D$40*I48/12,0)</f>
        <v>0</v>
      </c>
      <c r="F48" s="24">
        <f>IF(I48&gt;0,(D48-G47)*I48/(I48+J48),0)</f>
        <v>0</v>
      </c>
      <c r="G48" s="24">
        <f>G47+MAX(E48,F48)</f>
        <v>0</v>
      </c>
      <c r="H48" s="24">
        <f>D48-G48</f>
        <v>0</v>
      </c>
      <c r="I48" s="53">
        <f t="shared" si="8"/>
        <v>0</v>
      </c>
      <c r="J48" s="53">
        <f>IF(I48&gt;0,D$43-SUM(I$47:I48),0)</f>
        <v>0</v>
      </c>
    </row>
    <row r="49" spans="2:10" s="29" customFormat="1" x14ac:dyDescent="0.3">
      <c r="C49" s="54">
        <f t="shared" ref="C49:C57" si="9">C48+1</f>
        <v>2002</v>
      </c>
      <c r="D49" s="24">
        <f t="shared" ref="D49:D57" si="10">IF(AND(C49&gt;=YEAR(D$38),C49&lt;=YEAR(D$39)),D$37,0)</f>
        <v>0</v>
      </c>
      <c r="E49" s="24">
        <f t="shared" ref="E49:E57" si="11">IF(I49&gt;0,(D49-G48)*D$40*I49/12,0)</f>
        <v>0</v>
      </c>
      <c r="F49" s="24">
        <f t="shared" ref="F49:F57" si="12">IF(I49&gt;0,(D49-G48)*I49/(I49+J49),0)</f>
        <v>0</v>
      </c>
      <c r="G49" s="24">
        <f t="shared" ref="G49:G50" si="13">G48+MAX(E49,F49)</f>
        <v>0</v>
      </c>
      <c r="H49" s="24">
        <f t="shared" ref="H49:H57" si="14">D49-G49</f>
        <v>0</v>
      </c>
      <c r="I49" s="53">
        <f t="shared" si="8"/>
        <v>0</v>
      </c>
      <c r="J49" s="53">
        <f>IF(I49&gt;0,D$43-SUM(I$47:I49),0)</f>
        <v>0</v>
      </c>
    </row>
    <row r="50" spans="2:10" s="29" customFormat="1" x14ac:dyDescent="0.3">
      <c r="C50" s="54">
        <f t="shared" si="9"/>
        <v>2003</v>
      </c>
      <c r="D50" s="24">
        <f t="shared" si="10"/>
        <v>0</v>
      </c>
      <c r="E50" s="24">
        <f t="shared" si="11"/>
        <v>0</v>
      </c>
      <c r="F50" s="24">
        <f t="shared" si="12"/>
        <v>0</v>
      </c>
      <c r="G50" s="24">
        <f t="shared" si="13"/>
        <v>0</v>
      </c>
      <c r="H50" s="24">
        <f t="shared" si="14"/>
        <v>0</v>
      </c>
      <c r="I50" s="53">
        <f t="shared" si="8"/>
        <v>0</v>
      </c>
      <c r="J50" s="53">
        <f>IF(I50&gt;0,D$43-SUM(I$47:I50),0)</f>
        <v>0</v>
      </c>
    </row>
    <row r="51" spans="2:10" s="29" customFormat="1" x14ac:dyDescent="0.3">
      <c r="C51" s="54">
        <f t="shared" si="9"/>
        <v>2004</v>
      </c>
      <c r="D51" s="24">
        <f t="shared" si="10"/>
        <v>850</v>
      </c>
      <c r="E51" s="24">
        <f t="shared" si="11"/>
        <v>53.125</v>
      </c>
      <c r="F51" s="24">
        <f t="shared" si="12"/>
        <v>150</v>
      </c>
      <c r="G51" s="24">
        <f>IF(I51&gt;0,G50+MAX(E51,F51),0)</f>
        <v>150</v>
      </c>
      <c r="H51" s="24">
        <f t="shared" si="14"/>
        <v>700</v>
      </c>
      <c r="I51" s="53">
        <f t="shared" si="8"/>
        <v>3</v>
      </c>
      <c r="J51" s="53">
        <f>IF(I51&gt;0,D$43-SUM(I$47:I51),0)</f>
        <v>14</v>
      </c>
    </row>
    <row r="52" spans="2:10" s="29" customFormat="1" x14ac:dyDescent="0.3">
      <c r="C52" s="54">
        <f t="shared" si="9"/>
        <v>2005</v>
      </c>
      <c r="D52" s="24">
        <f t="shared" si="10"/>
        <v>850</v>
      </c>
      <c r="E52" s="24">
        <f t="shared" si="11"/>
        <v>175</v>
      </c>
      <c r="F52" s="24">
        <f t="shared" si="12"/>
        <v>600</v>
      </c>
      <c r="G52" s="24">
        <f t="shared" ref="G52:G57" si="15">IF(I52&gt;0,G51+MAX(E52,F52),0)</f>
        <v>750</v>
      </c>
      <c r="H52" s="24">
        <f t="shared" si="14"/>
        <v>100</v>
      </c>
      <c r="I52" s="53">
        <f t="shared" si="8"/>
        <v>12</v>
      </c>
      <c r="J52" s="53">
        <f>IF(I52&gt;0,D$43-SUM(I$47:I52),0)</f>
        <v>2</v>
      </c>
    </row>
    <row r="53" spans="2:10" s="29" customFormat="1" x14ac:dyDescent="0.3">
      <c r="C53" s="54">
        <f t="shared" si="9"/>
        <v>2006</v>
      </c>
      <c r="D53" s="24">
        <f t="shared" si="10"/>
        <v>850</v>
      </c>
      <c r="E53" s="24">
        <f t="shared" si="11"/>
        <v>4.166666666666667</v>
      </c>
      <c r="F53" s="24">
        <f t="shared" si="12"/>
        <v>100</v>
      </c>
      <c r="G53" s="24">
        <f t="shared" si="15"/>
        <v>850</v>
      </c>
      <c r="H53" s="24">
        <f t="shared" si="14"/>
        <v>0</v>
      </c>
      <c r="I53" s="53">
        <f t="shared" si="8"/>
        <v>2</v>
      </c>
      <c r="J53" s="53">
        <f>IF(I53&gt;0,D$43-SUM(I$47:I53),0)</f>
        <v>0</v>
      </c>
    </row>
    <row r="54" spans="2:10" s="29" customFormat="1" x14ac:dyDescent="0.3">
      <c r="C54" s="54">
        <f t="shared" si="9"/>
        <v>2007</v>
      </c>
      <c r="D54" s="24">
        <f t="shared" si="10"/>
        <v>0</v>
      </c>
      <c r="E54" s="24">
        <f t="shared" si="11"/>
        <v>0</v>
      </c>
      <c r="F54" s="24">
        <f t="shared" si="12"/>
        <v>0</v>
      </c>
      <c r="G54" s="24">
        <f t="shared" si="15"/>
        <v>0</v>
      </c>
      <c r="H54" s="24">
        <f t="shared" si="14"/>
        <v>0</v>
      </c>
      <c r="I54" s="53">
        <f t="shared" si="8"/>
        <v>0</v>
      </c>
      <c r="J54" s="53">
        <f>IF(I54&gt;0,D$43-SUM(I$47:I54),0)</f>
        <v>0</v>
      </c>
    </row>
    <row r="55" spans="2:10" s="29" customFormat="1" x14ac:dyDescent="0.3">
      <c r="C55" s="54">
        <f t="shared" si="9"/>
        <v>2008</v>
      </c>
      <c r="D55" s="24">
        <f t="shared" si="10"/>
        <v>0</v>
      </c>
      <c r="E55" s="24">
        <f t="shared" si="11"/>
        <v>0</v>
      </c>
      <c r="F55" s="24">
        <f t="shared" si="12"/>
        <v>0</v>
      </c>
      <c r="G55" s="24">
        <f t="shared" si="15"/>
        <v>0</v>
      </c>
      <c r="H55" s="24">
        <f t="shared" si="14"/>
        <v>0</v>
      </c>
      <c r="I55" s="53">
        <f t="shared" si="8"/>
        <v>0</v>
      </c>
      <c r="J55" s="53">
        <f>IF(I55&gt;0,D$43-SUM(I$47:I55),0)</f>
        <v>0</v>
      </c>
    </row>
    <row r="56" spans="2:10" s="29" customFormat="1" x14ac:dyDescent="0.3">
      <c r="C56" s="54">
        <f t="shared" si="9"/>
        <v>2009</v>
      </c>
      <c r="D56" s="24">
        <f t="shared" si="10"/>
        <v>0</v>
      </c>
      <c r="E56" s="24">
        <f t="shared" si="11"/>
        <v>0</v>
      </c>
      <c r="F56" s="24">
        <f t="shared" si="12"/>
        <v>0</v>
      </c>
      <c r="G56" s="24">
        <f t="shared" si="15"/>
        <v>0</v>
      </c>
      <c r="H56" s="24">
        <f t="shared" si="14"/>
        <v>0</v>
      </c>
      <c r="I56" s="53">
        <f t="shared" si="8"/>
        <v>0</v>
      </c>
      <c r="J56" s="53">
        <f>IF(I56&gt;0,D$43-SUM(I$47:I56),0)</f>
        <v>0</v>
      </c>
    </row>
    <row r="57" spans="2:10" s="29" customFormat="1" x14ac:dyDescent="0.3">
      <c r="C57" s="54">
        <f t="shared" si="9"/>
        <v>2010</v>
      </c>
      <c r="D57" s="24">
        <f t="shared" si="10"/>
        <v>0</v>
      </c>
      <c r="E57" s="24">
        <f t="shared" si="11"/>
        <v>0</v>
      </c>
      <c r="F57" s="24">
        <f t="shared" si="12"/>
        <v>0</v>
      </c>
      <c r="G57" s="24">
        <f t="shared" si="15"/>
        <v>0</v>
      </c>
      <c r="H57" s="24">
        <f t="shared" si="14"/>
        <v>0</v>
      </c>
      <c r="I57" s="53">
        <f t="shared" si="8"/>
        <v>0</v>
      </c>
      <c r="J57" s="53">
        <f>IF(I57&gt;0,D$43-SUM(I$47:I57),0)</f>
        <v>0</v>
      </c>
    </row>
    <row r="58" spans="2:10" s="29" customFormat="1" x14ac:dyDescent="0.3">
      <c r="D58" s="30"/>
    </row>
    <row r="59" spans="2:10" s="29" customFormat="1" x14ac:dyDescent="0.3">
      <c r="D59" s="30"/>
    </row>
    <row r="60" spans="2:10" s="29" customFormat="1" x14ac:dyDescent="0.3">
      <c r="B60" s="31" t="s">
        <v>69</v>
      </c>
      <c r="D60" s="30"/>
    </row>
    <row r="61" spans="2:10" s="29" customFormat="1" x14ac:dyDescent="0.3">
      <c r="D61" s="30"/>
    </row>
    <row r="62" spans="2:10" s="29" customFormat="1" ht="28.8" x14ac:dyDescent="0.3">
      <c r="C62" s="19" t="s">
        <v>6</v>
      </c>
      <c r="D62" s="55" t="s">
        <v>7</v>
      </c>
      <c r="E62" s="37"/>
      <c r="F62" s="37"/>
      <c r="G62" s="55" t="s">
        <v>10</v>
      </c>
      <c r="H62" s="55" t="s">
        <v>11</v>
      </c>
      <c r="I62" s="52"/>
      <c r="J62" s="52"/>
    </row>
    <row r="63" spans="2:10" s="29" customFormat="1" x14ac:dyDescent="0.3">
      <c r="C63" s="54">
        <f>C48</f>
        <v>2001</v>
      </c>
      <c r="D63" s="24">
        <f t="shared" ref="D63:D72" si="16">D23+D48</f>
        <v>24000</v>
      </c>
      <c r="E63" s="24"/>
      <c r="F63" s="24"/>
      <c r="G63" s="24">
        <f t="shared" ref="G63:H72" si="17">G23+G48</f>
        <v>5000</v>
      </c>
      <c r="H63" s="24">
        <f t="shared" si="17"/>
        <v>19000</v>
      </c>
      <c r="I63" s="53"/>
      <c r="J63" s="53"/>
    </row>
    <row r="64" spans="2:10" s="29" customFormat="1" x14ac:dyDescent="0.3">
      <c r="C64" s="54">
        <f t="shared" ref="C64:C72" si="18">C49</f>
        <v>2002</v>
      </c>
      <c r="D64" s="24">
        <f t="shared" si="16"/>
        <v>24000</v>
      </c>
      <c r="E64" s="24"/>
      <c r="F64" s="24"/>
      <c r="G64" s="24">
        <f t="shared" si="17"/>
        <v>9750</v>
      </c>
      <c r="H64" s="24">
        <f t="shared" si="17"/>
        <v>14250</v>
      </c>
      <c r="I64" s="53"/>
      <c r="J64" s="53"/>
    </row>
    <row r="65" spans="3:10" s="29" customFormat="1" x14ac:dyDescent="0.3">
      <c r="C65" s="54">
        <f t="shared" si="18"/>
        <v>2003</v>
      </c>
      <c r="D65" s="24">
        <f t="shared" si="16"/>
        <v>24000</v>
      </c>
      <c r="E65" s="24"/>
      <c r="F65" s="24"/>
      <c r="G65" s="24">
        <f t="shared" si="17"/>
        <v>14250</v>
      </c>
      <c r="H65" s="24">
        <f t="shared" si="17"/>
        <v>9750</v>
      </c>
      <c r="I65" s="53"/>
      <c r="J65" s="53"/>
    </row>
    <row r="66" spans="3:10" s="29" customFormat="1" x14ac:dyDescent="0.3">
      <c r="C66" s="54">
        <f t="shared" si="18"/>
        <v>2004</v>
      </c>
      <c r="D66" s="24">
        <f t="shared" si="16"/>
        <v>24850</v>
      </c>
      <c r="E66" s="24"/>
      <c r="F66" s="24"/>
      <c r="G66" s="24">
        <f t="shared" si="17"/>
        <v>18900</v>
      </c>
      <c r="H66" s="24">
        <f t="shared" si="17"/>
        <v>5950</v>
      </c>
      <c r="I66" s="53"/>
      <c r="J66" s="53"/>
    </row>
    <row r="67" spans="3:10" s="29" customFormat="1" x14ac:dyDescent="0.3">
      <c r="C67" s="54">
        <f t="shared" si="18"/>
        <v>2005</v>
      </c>
      <c r="D67" s="24">
        <f t="shared" si="16"/>
        <v>24850</v>
      </c>
      <c r="E67" s="24"/>
      <c r="F67" s="24"/>
      <c r="G67" s="24">
        <f t="shared" si="17"/>
        <v>24000</v>
      </c>
      <c r="H67" s="24">
        <f t="shared" si="17"/>
        <v>850</v>
      </c>
      <c r="I67" s="53"/>
      <c r="J67" s="53"/>
    </row>
    <row r="68" spans="3:10" s="29" customFormat="1" x14ac:dyDescent="0.3">
      <c r="C68" s="54">
        <f t="shared" si="18"/>
        <v>2006</v>
      </c>
      <c r="D68" s="24">
        <f t="shared" si="16"/>
        <v>24850</v>
      </c>
      <c r="E68" s="24"/>
      <c r="F68" s="24"/>
      <c r="G68" s="24">
        <f t="shared" si="17"/>
        <v>24850</v>
      </c>
      <c r="H68" s="24">
        <f t="shared" si="17"/>
        <v>0</v>
      </c>
      <c r="I68" s="53"/>
      <c r="J68" s="53"/>
    </row>
    <row r="69" spans="3:10" s="29" customFormat="1" x14ac:dyDescent="0.3">
      <c r="C69" s="54">
        <f t="shared" si="18"/>
        <v>2007</v>
      </c>
      <c r="D69" s="24">
        <f t="shared" si="16"/>
        <v>0</v>
      </c>
      <c r="E69" s="24"/>
      <c r="F69" s="24"/>
      <c r="G69" s="24">
        <f t="shared" si="17"/>
        <v>0</v>
      </c>
      <c r="H69" s="24">
        <f t="shared" si="17"/>
        <v>0</v>
      </c>
      <c r="I69" s="53"/>
      <c r="J69" s="53"/>
    </row>
    <row r="70" spans="3:10" s="29" customFormat="1" x14ac:dyDescent="0.3">
      <c r="C70" s="54">
        <f t="shared" si="18"/>
        <v>2008</v>
      </c>
      <c r="D70" s="24">
        <f t="shared" si="16"/>
        <v>0</v>
      </c>
      <c r="E70" s="24"/>
      <c r="F70" s="24"/>
      <c r="G70" s="24">
        <f t="shared" si="17"/>
        <v>0</v>
      </c>
      <c r="H70" s="24">
        <f t="shared" si="17"/>
        <v>0</v>
      </c>
      <c r="I70" s="53"/>
      <c r="J70" s="53"/>
    </row>
    <row r="71" spans="3:10" s="29" customFormat="1" x14ac:dyDescent="0.3">
      <c r="C71" s="54">
        <f t="shared" si="18"/>
        <v>2009</v>
      </c>
      <c r="D71" s="24">
        <f t="shared" si="16"/>
        <v>0</v>
      </c>
      <c r="E71" s="24"/>
      <c r="F71" s="24"/>
      <c r="G71" s="24">
        <f t="shared" si="17"/>
        <v>0</v>
      </c>
      <c r="H71" s="24">
        <f t="shared" si="17"/>
        <v>0</v>
      </c>
      <c r="I71" s="53"/>
      <c r="J71" s="53"/>
    </row>
    <row r="72" spans="3:10" s="29" customFormat="1" x14ac:dyDescent="0.3">
      <c r="C72" s="54">
        <f t="shared" si="18"/>
        <v>2010</v>
      </c>
      <c r="D72" s="24">
        <f t="shared" si="16"/>
        <v>0</v>
      </c>
      <c r="E72" s="24"/>
      <c r="F72" s="24"/>
      <c r="G72" s="24">
        <f t="shared" si="17"/>
        <v>0</v>
      </c>
      <c r="H72" s="24">
        <f t="shared" si="17"/>
        <v>0</v>
      </c>
      <c r="I72" s="53"/>
      <c r="J72" s="53"/>
    </row>
    <row r="73" spans="3:10" s="29" customFormat="1" x14ac:dyDescent="0.3">
      <c r="D73" s="30"/>
    </row>
    <row r="74" spans="3:10" s="29" customFormat="1" x14ac:dyDescent="0.3">
      <c r="D74" s="30"/>
    </row>
    <row r="75" spans="3:10" s="29" customFormat="1" x14ac:dyDescent="0.3">
      <c r="D75" s="30"/>
    </row>
    <row r="76" spans="3:10" s="29" customFormat="1" x14ac:dyDescent="0.3">
      <c r="D76" s="30"/>
    </row>
    <row r="77" spans="3:10" s="29" customFormat="1" x14ac:dyDescent="0.3">
      <c r="D77" s="30"/>
    </row>
    <row r="78" spans="3:10" s="29" customFormat="1" x14ac:dyDescent="0.3">
      <c r="D78" s="30"/>
    </row>
    <row r="79" spans="3:10" s="29" customFormat="1" x14ac:dyDescent="0.3">
      <c r="D79" s="30"/>
    </row>
    <row r="80" spans="3:10" s="29" customFormat="1" x14ac:dyDescent="0.3">
      <c r="D80" s="30"/>
    </row>
    <row r="81" spans="4:4" s="29" customFormat="1" x14ac:dyDescent="0.3">
      <c r="D81" s="30"/>
    </row>
    <row r="82" spans="4:4" s="29" customFormat="1" x14ac:dyDescent="0.3">
      <c r="D82" s="30"/>
    </row>
    <row r="83" spans="4:4" s="29" customFormat="1" x14ac:dyDescent="0.3">
      <c r="D83" s="30"/>
    </row>
    <row r="84" spans="4:4" s="29" customFormat="1" x14ac:dyDescent="0.3">
      <c r="D84" s="30"/>
    </row>
    <row r="85" spans="4:4" s="29" customFormat="1" x14ac:dyDescent="0.3">
      <c r="D85" s="30"/>
    </row>
    <row r="86" spans="4:4" s="29" customFormat="1" x14ac:dyDescent="0.3">
      <c r="D86" s="30"/>
    </row>
    <row r="87" spans="4:4" s="29" customFormat="1" x14ac:dyDescent="0.3">
      <c r="D87" s="30"/>
    </row>
    <row r="88" spans="4:4" s="29" customFormat="1" x14ac:dyDescent="0.3">
      <c r="D88" s="30"/>
    </row>
    <row r="89" spans="4:4" s="29" customFormat="1" x14ac:dyDescent="0.3">
      <c r="D89" s="30"/>
    </row>
    <row r="90" spans="4:4" s="29" customFormat="1" x14ac:dyDescent="0.3">
      <c r="D90" s="30"/>
    </row>
    <row r="91" spans="4:4" s="29" customFormat="1" x14ac:dyDescent="0.3">
      <c r="D91" s="30"/>
    </row>
    <row r="92" spans="4:4" s="29" customFormat="1" x14ac:dyDescent="0.3">
      <c r="D92" s="30"/>
    </row>
    <row r="93" spans="4:4" s="29" customFormat="1" x14ac:dyDescent="0.3">
      <c r="D93" s="30"/>
    </row>
    <row r="94" spans="4:4" s="29" customFormat="1" x14ac:dyDescent="0.3">
      <c r="D94" s="30"/>
    </row>
    <row r="95" spans="4:4" s="29" customFormat="1" x14ac:dyDescent="0.3">
      <c r="D95" s="30"/>
    </row>
    <row r="96" spans="4:4" s="29" customFormat="1" x14ac:dyDescent="0.3">
      <c r="D96" s="30"/>
    </row>
    <row r="97" spans="4:4" s="29" customFormat="1" x14ac:dyDescent="0.3">
      <c r="D97" s="30"/>
    </row>
    <row r="98" spans="4:4" s="29" customFormat="1" x14ac:dyDescent="0.3">
      <c r="D98" s="30"/>
    </row>
    <row r="99" spans="4:4" s="29" customFormat="1" x14ac:dyDescent="0.3">
      <c r="D99" s="30"/>
    </row>
    <row r="100" spans="4:4" s="29" customFormat="1" x14ac:dyDescent="0.3">
      <c r="D100" s="30"/>
    </row>
    <row r="101" spans="4:4" s="29" customFormat="1" x14ac:dyDescent="0.3">
      <c r="D101" s="30"/>
    </row>
    <row r="102" spans="4:4" s="29" customFormat="1" x14ac:dyDescent="0.3">
      <c r="D102" s="30"/>
    </row>
    <row r="103" spans="4:4" s="29" customFormat="1" x14ac:dyDescent="0.3">
      <c r="D103" s="30"/>
    </row>
    <row r="104" spans="4:4" s="29" customFormat="1" x14ac:dyDescent="0.3">
      <c r="D104" s="30"/>
    </row>
    <row r="105" spans="4:4" s="29" customFormat="1" x14ac:dyDescent="0.3">
      <c r="D105" s="30"/>
    </row>
    <row r="106" spans="4:4" s="29" customFormat="1" x14ac:dyDescent="0.3">
      <c r="D106" s="30"/>
    </row>
    <row r="107" spans="4:4" s="29" customFormat="1" x14ac:dyDescent="0.3">
      <c r="D107" s="30"/>
    </row>
    <row r="108" spans="4:4" s="29" customFormat="1" x14ac:dyDescent="0.3">
      <c r="D108" s="30"/>
    </row>
    <row r="109" spans="4:4" s="29" customFormat="1" x14ac:dyDescent="0.3">
      <c r="D109" s="30"/>
    </row>
    <row r="110" spans="4:4" s="29" customFormat="1" x14ac:dyDescent="0.3">
      <c r="D110" s="30"/>
    </row>
    <row r="111" spans="4:4" s="29" customFormat="1" x14ac:dyDescent="0.3">
      <c r="D111" s="30"/>
    </row>
    <row r="112" spans="4:4" s="29" customFormat="1" x14ac:dyDescent="0.3">
      <c r="D112" s="30"/>
    </row>
    <row r="113" spans="4:4" s="29" customFormat="1" x14ac:dyDescent="0.3">
      <c r="D113" s="30"/>
    </row>
    <row r="114" spans="4:4" s="29" customFormat="1" x14ac:dyDescent="0.3">
      <c r="D114" s="30"/>
    </row>
    <row r="115" spans="4:4" s="29" customFormat="1" x14ac:dyDescent="0.3">
      <c r="D115" s="30"/>
    </row>
    <row r="116" spans="4:4" s="29" customFormat="1" x14ac:dyDescent="0.3">
      <c r="D116" s="30"/>
    </row>
    <row r="117" spans="4:4" s="29" customFormat="1" x14ac:dyDescent="0.3">
      <c r="D117" s="30"/>
    </row>
    <row r="118" spans="4:4" s="29" customFormat="1" x14ac:dyDescent="0.3">
      <c r="D118" s="30"/>
    </row>
    <row r="119" spans="4:4" s="29" customFormat="1" x14ac:dyDescent="0.3">
      <c r="D119" s="30"/>
    </row>
    <row r="120" spans="4:4" s="29" customFormat="1" x14ac:dyDescent="0.3">
      <c r="D120" s="30"/>
    </row>
    <row r="121" spans="4:4" s="29" customFormat="1" x14ac:dyDescent="0.3">
      <c r="D121" s="30"/>
    </row>
    <row r="122" spans="4:4" s="29" customFormat="1" x14ac:dyDescent="0.3">
      <c r="D122" s="30"/>
    </row>
    <row r="123" spans="4:4" s="29" customFormat="1" x14ac:dyDescent="0.3">
      <c r="D123" s="30"/>
    </row>
    <row r="124" spans="4:4" s="29" customFormat="1" x14ac:dyDescent="0.3">
      <c r="D124" s="30"/>
    </row>
    <row r="125" spans="4:4" s="29" customFormat="1" x14ac:dyDescent="0.3">
      <c r="D125" s="30"/>
    </row>
    <row r="126" spans="4:4" s="29" customFormat="1" x14ac:dyDescent="0.3">
      <c r="D126" s="30"/>
    </row>
    <row r="127" spans="4:4" s="29" customFormat="1" x14ac:dyDescent="0.3">
      <c r="D127" s="30"/>
    </row>
    <row r="128" spans="4:4" s="29" customFormat="1" x14ac:dyDescent="0.3">
      <c r="D128" s="30"/>
    </row>
    <row r="129" spans="4:4" s="29" customFormat="1" x14ac:dyDescent="0.3">
      <c r="D129" s="30"/>
    </row>
    <row r="130" spans="4:4" s="29" customFormat="1" x14ac:dyDescent="0.3">
      <c r="D130" s="30"/>
    </row>
    <row r="131" spans="4:4" s="29" customFormat="1" x14ac:dyDescent="0.3">
      <c r="D131" s="30"/>
    </row>
    <row r="132" spans="4:4" s="29" customFormat="1" x14ac:dyDescent="0.3">
      <c r="D132" s="30"/>
    </row>
    <row r="133" spans="4:4" s="29" customFormat="1" x14ac:dyDescent="0.3">
      <c r="D133" s="30"/>
    </row>
    <row r="134" spans="4:4" s="29" customFormat="1" x14ac:dyDescent="0.3">
      <c r="D134" s="30"/>
    </row>
    <row r="135" spans="4:4" s="29" customFormat="1" x14ac:dyDescent="0.3">
      <c r="D135" s="30"/>
    </row>
    <row r="136" spans="4:4" s="29" customFormat="1" x14ac:dyDescent="0.3">
      <c r="D136" s="30"/>
    </row>
    <row r="137" spans="4:4" s="29" customFormat="1" x14ac:dyDescent="0.3">
      <c r="D137" s="30"/>
    </row>
    <row r="138" spans="4:4" s="29" customFormat="1" x14ac:dyDescent="0.3">
      <c r="D138" s="30"/>
    </row>
    <row r="139" spans="4:4" s="29" customFormat="1" x14ac:dyDescent="0.3">
      <c r="D139" s="30"/>
    </row>
    <row r="140" spans="4:4" s="29" customFormat="1" x14ac:dyDescent="0.3">
      <c r="D140" s="30"/>
    </row>
    <row r="141" spans="4:4" s="29" customFormat="1" x14ac:dyDescent="0.3">
      <c r="D141" s="30"/>
    </row>
    <row r="142" spans="4:4" s="29" customFormat="1" x14ac:dyDescent="0.3">
      <c r="D142" s="30"/>
    </row>
    <row r="143" spans="4:4" s="29" customFormat="1" x14ac:dyDescent="0.3">
      <c r="D143" s="30"/>
    </row>
    <row r="144" spans="4:4" s="29" customFormat="1" x14ac:dyDescent="0.3">
      <c r="D144" s="30"/>
    </row>
    <row r="145" spans="4:4" s="29" customFormat="1" x14ac:dyDescent="0.3">
      <c r="D145" s="30"/>
    </row>
    <row r="146" spans="4:4" s="29" customFormat="1" x14ac:dyDescent="0.3">
      <c r="D146" s="30"/>
    </row>
    <row r="147" spans="4:4" s="29" customFormat="1" x14ac:dyDescent="0.3">
      <c r="D147" s="30"/>
    </row>
    <row r="148" spans="4:4" s="29" customFormat="1" x14ac:dyDescent="0.3">
      <c r="D148" s="30"/>
    </row>
    <row r="149" spans="4:4" s="29" customFormat="1" x14ac:dyDescent="0.3">
      <c r="D149" s="30"/>
    </row>
    <row r="150" spans="4:4" s="29" customFormat="1" x14ac:dyDescent="0.3">
      <c r="D150" s="30"/>
    </row>
    <row r="151" spans="4:4" s="29" customFormat="1" x14ac:dyDescent="0.3">
      <c r="D151" s="30"/>
    </row>
    <row r="152" spans="4:4" s="29" customFormat="1" x14ac:dyDescent="0.3">
      <c r="D152" s="30"/>
    </row>
    <row r="153" spans="4:4" s="29" customFormat="1" x14ac:dyDescent="0.3">
      <c r="D153" s="30"/>
    </row>
    <row r="154" spans="4:4" s="29" customFormat="1" x14ac:dyDescent="0.3">
      <c r="D154" s="30"/>
    </row>
    <row r="155" spans="4:4" s="29" customFormat="1" x14ac:dyDescent="0.3">
      <c r="D155" s="30"/>
    </row>
    <row r="156" spans="4:4" s="29" customFormat="1" x14ac:dyDescent="0.3">
      <c r="D156" s="30"/>
    </row>
    <row r="157" spans="4:4" s="29" customFormat="1" x14ac:dyDescent="0.3">
      <c r="D157" s="30"/>
    </row>
    <row r="158" spans="4:4" s="29" customFormat="1" x14ac:dyDescent="0.3">
      <c r="D158" s="30"/>
    </row>
    <row r="159" spans="4:4" s="29" customFormat="1" x14ac:dyDescent="0.3">
      <c r="D159" s="30"/>
    </row>
    <row r="160" spans="4:4" s="29" customFormat="1" x14ac:dyDescent="0.3">
      <c r="D160" s="30"/>
    </row>
    <row r="161" spans="4:4" s="29" customFormat="1" x14ac:dyDescent="0.3">
      <c r="D161" s="30"/>
    </row>
    <row r="162" spans="4:4" s="29" customFormat="1" x14ac:dyDescent="0.3">
      <c r="D162" s="30"/>
    </row>
    <row r="163" spans="4:4" s="29" customFormat="1" x14ac:dyDescent="0.3">
      <c r="D163" s="30"/>
    </row>
    <row r="164" spans="4:4" s="29" customFormat="1" x14ac:dyDescent="0.3">
      <c r="D164" s="30"/>
    </row>
    <row r="165" spans="4:4" s="29" customFormat="1" x14ac:dyDescent="0.3">
      <c r="D165" s="30"/>
    </row>
    <row r="166" spans="4:4" s="29" customFormat="1" x14ac:dyDescent="0.3">
      <c r="D166" s="30"/>
    </row>
    <row r="167" spans="4:4" s="29" customFormat="1" x14ac:dyDescent="0.3">
      <c r="D167" s="30"/>
    </row>
    <row r="168" spans="4:4" s="29" customFormat="1" x14ac:dyDescent="0.3">
      <c r="D168" s="30"/>
    </row>
    <row r="169" spans="4:4" s="29" customFormat="1" x14ac:dyDescent="0.3">
      <c r="D169" s="30"/>
    </row>
    <row r="170" spans="4:4" s="29" customFormat="1" x14ac:dyDescent="0.3">
      <c r="D170" s="30"/>
    </row>
    <row r="171" spans="4:4" s="29" customFormat="1" x14ac:dyDescent="0.3">
      <c r="D171" s="30"/>
    </row>
    <row r="172" spans="4:4" s="29" customFormat="1" x14ac:dyDescent="0.3">
      <c r="D172" s="30"/>
    </row>
    <row r="173" spans="4:4" s="29" customFormat="1" x14ac:dyDescent="0.3">
      <c r="D173" s="30"/>
    </row>
    <row r="174" spans="4:4" s="29" customFormat="1" x14ac:dyDescent="0.3">
      <c r="D174" s="30"/>
    </row>
    <row r="175" spans="4:4" s="29" customFormat="1" x14ac:dyDescent="0.3">
      <c r="D175" s="30"/>
    </row>
    <row r="176" spans="4:4" s="29" customFormat="1" x14ac:dyDescent="0.3">
      <c r="D176" s="30"/>
    </row>
    <row r="177" spans="4:4" s="29" customFormat="1" x14ac:dyDescent="0.3">
      <c r="D177" s="30"/>
    </row>
    <row r="178" spans="4:4" s="29" customFormat="1" x14ac:dyDescent="0.3">
      <c r="D178" s="30"/>
    </row>
    <row r="179" spans="4:4" s="29" customFormat="1" x14ac:dyDescent="0.3">
      <c r="D179" s="30"/>
    </row>
    <row r="180" spans="4:4" s="29" customFormat="1" x14ac:dyDescent="0.3">
      <c r="D180" s="30"/>
    </row>
    <row r="181" spans="4:4" s="29" customFormat="1" x14ac:dyDescent="0.3">
      <c r="D181" s="30"/>
    </row>
    <row r="182" spans="4:4" s="29" customFormat="1" x14ac:dyDescent="0.3">
      <c r="D182" s="30"/>
    </row>
    <row r="183" spans="4:4" s="29" customFormat="1" x14ac:dyDescent="0.3">
      <c r="D183" s="30"/>
    </row>
    <row r="184" spans="4:4" s="29" customFormat="1" x14ac:dyDescent="0.3">
      <c r="D184" s="30"/>
    </row>
    <row r="185" spans="4:4" s="29" customFormat="1" x14ac:dyDescent="0.3">
      <c r="D185" s="30"/>
    </row>
    <row r="186" spans="4:4" s="29" customFormat="1" x14ac:dyDescent="0.3">
      <c r="D186" s="30"/>
    </row>
    <row r="187" spans="4:4" s="29" customFormat="1" x14ac:dyDescent="0.3">
      <c r="D187" s="30"/>
    </row>
    <row r="188" spans="4:4" s="29" customFormat="1" x14ac:dyDescent="0.3">
      <c r="D188" s="30"/>
    </row>
    <row r="189" spans="4:4" s="29" customFormat="1" x14ac:dyDescent="0.3">
      <c r="D189" s="30"/>
    </row>
    <row r="190" spans="4:4" s="29" customFormat="1" x14ac:dyDescent="0.3">
      <c r="D190" s="30"/>
    </row>
    <row r="191" spans="4:4" s="29" customFormat="1" x14ac:dyDescent="0.3">
      <c r="D191" s="30"/>
    </row>
    <row r="192" spans="4:4" s="29" customFormat="1" x14ac:dyDescent="0.3">
      <c r="D192" s="30"/>
    </row>
    <row r="193" spans="4:4" s="29" customFormat="1" x14ac:dyDescent="0.3">
      <c r="D193" s="30"/>
    </row>
    <row r="194" spans="4:4" s="29" customFormat="1" x14ac:dyDescent="0.3">
      <c r="D194" s="30"/>
    </row>
    <row r="195" spans="4:4" s="29" customFormat="1" x14ac:dyDescent="0.3">
      <c r="D195" s="30"/>
    </row>
    <row r="196" spans="4:4" s="29" customFormat="1" x14ac:dyDescent="0.3">
      <c r="D196" s="30"/>
    </row>
    <row r="197" spans="4:4" s="29" customFormat="1" x14ac:dyDescent="0.3">
      <c r="D197" s="30"/>
    </row>
    <row r="198" spans="4:4" s="29" customFormat="1" x14ac:dyDescent="0.3">
      <c r="D198" s="30"/>
    </row>
    <row r="199" spans="4:4" s="29" customFormat="1" x14ac:dyDescent="0.3">
      <c r="D199" s="30"/>
    </row>
    <row r="200" spans="4:4" s="29" customFormat="1" x14ac:dyDescent="0.3">
      <c r="D200" s="30"/>
    </row>
    <row r="201" spans="4:4" s="29" customFormat="1" x14ac:dyDescent="0.3">
      <c r="D201" s="30"/>
    </row>
    <row r="202" spans="4:4" s="29" customFormat="1" x14ac:dyDescent="0.3">
      <c r="D202" s="30"/>
    </row>
    <row r="203" spans="4:4" s="29" customFormat="1" x14ac:dyDescent="0.3">
      <c r="D203" s="30"/>
    </row>
    <row r="204" spans="4:4" s="29" customFormat="1" x14ac:dyDescent="0.3">
      <c r="D204" s="30"/>
    </row>
    <row r="205" spans="4:4" s="29" customFormat="1" x14ac:dyDescent="0.3">
      <c r="D205" s="30"/>
    </row>
    <row r="206" spans="4:4" s="29" customFormat="1" x14ac:dyDescent="0.3">
      <c r="D206" s="30"/>
    </row>
    <row r="207" spans="4:4" s="29" customFormat="1" x14ac:dyDescent="0.3">
      <c r="D207" s="30"/>
    </row>
    <row r="208" spans="4:4" s="29" customFormat="1" x14ac:dyDescent="0.3">
      <c r="D208" s="30"/>
    </row>
    <row r="209" spans="4:4" s="29" customFormat="1" x14ac:dyDescent="0.3">
      <c r="D209" s="30"/>
    </row>
    <row r="210" spans="4:4" s="29" customFormat="1" x14ac:dyDescent="0.3">
      <c r="D210" s="30"/>
    </row>
    <row r="211" spans="4:4" s="29" customFormat="1" x14ac:dyDescent="0.3">
      <c r="D211" s="30"/>
    </row>
    <row r="212" spans="4:4" s="29" customFormat="1" x14ac:dyDescent="0.3">
      <c r="D212" s="30"/>
    </row>
    <row r="213" spans="4:4" s="29" customFormat="1" x14ac:dyDescent="0.3">
      <c r="D213" s="30"/>
    </row>
    <row r="214" spans="4:4" s="29" customFormat="1" x14ac:dyDescent="0.3">
      <c r="D214" s="30"/>
    </row>
    <row r="215" spans="4:4" s="29" customFormat="1" x14ac:dyDescent="0.3">
      <c r="D215" s="30"/>
    </row>
    <row r="216" spans="4:4" s="29" customFormat="1" x14ac:dyDescent="0.3">
      <c r="D216" s="30"/>
    </row>
    <row r="217" spans="4:4" s="29" customFormat="1" x14ac:dyDescent="0.3">
      <c r="D217" s="30"/>
    </row>
    <row r="218" spans="4:4" s="29" customFormat="1" x14ac:dyDescent="0.3">
      <c r="D218" s="30"/>
    </row>
    <row r="219" spans="4:4" s="29" customFormat="1" x14ac:dyDescent="0.3">
      <c r="D219" s="30"/>
    </row>
    <row r="220" spans="4:4" s="29" customFormat="1" x14ac:dyDescent="0.3">
      <c r="D220" s="30"/>
    </row>
    <row r="221" spans="4:4" s="29" customFormat="1" x14ac:dyDescent="0.3">
      <c r="D221" s="30"/>
    </row>
    <row r="222" spans="4:4" s="29" customFormat="1" x14ac:dyDescent="0.3">
      <c r="D222" s="30"/>
    </row>
    <row r="223" spans="4:4" s="29" customFormat="1" x14ac:dyDescent="0.3">
      <c r="D223" s="30"/>
    </row>
    <row r="224" spans="4:4" s="29" customFormat="1" x14ac:dyDescent="0.3">
      <c r="D224" s="30"/>
    </row>
    <row r="225" spans="4:4" s="29" customFormat="1" x14ac:dyDescent="0.3">
      <c r="D225" s="30"/>
    </row>
    <row r="226" spans="4:4" s="29" customFormat="1" x14ac:dyDescent="0.3">
      <c r="D226" s="30"/>
    </row>
    <row r="227" spans="4:4" s="29" customFormat="1" x14ac:dyDescent="0.3">
      <c r="D227" s="30"/>
    </row>
    <row r="228" spans="4:4" s="29" customFormat="1" x14ac:dyDescent="0.3">
      <c r="D228" s="30"/>
    </row>
    <row r="229" spans="4:4" s="29" customFormat="1" x14ac:dyDescent="0.3">
      <c r="D229" s="30"/>
    </row>
    <row r="230" spans="4:4" s="29" customFormat="1" x14ac:dyDescent="0.3">
      <c r="D230" s="30"/>
    </row>
    <row r="231" spans="4:4" s="29" customFormat="1" x14ac:dyDescent="0.3">
      <c r="D231" s="30"/>
    </row>
    <row r="232" spans="4:4" s="29" customFormat="1" x14ac:dyDescent="0.3">
      <c r="D232" s="30"/>
    </row>
    <row r="233" spans="4:4" s="29" customFormat="1" x14ac:dyDescent="0.3">
      <c r="D233" s="30"/>
    </row>
    <row r="234" spans="4:4" s="29" customFormat="1" x14ac:dyDescent="0.3">
      <c r="D234" s="30"/>
    </row>
    <row r="235" spans="4:4" s="29" customFormat="1" x14ac:dyDescent="0.3">
      <c r="D235" s="30"/>
    </row>
    <row r="236" spans="4:4" s="29" customFormat="1" x14ac:dyDescent="0.3">
      <c r="D236" s="30"/>
    </row>
    <row r="237" spans="4:4" s="29" customFormat="1" x14ac:dyDescent="0.3">
      <c r="D237" s="30"/>
    </row>
    <row r="238" spans="4:4" s="29" customFormat="1" x14ac:dyDescent="0.3">
      <c r="D238" s="30"/>
    </row>
    <row r="239" spans="4:4" s="29" customFormat="1" x14ac:dyDescent="0.3">
      <c r="D239" s="30"/>
    </row>
    <row r="240" spans="4:4" s="29" customFormat="1" x14ac:dyDescent="0.3">
      <c r="D240" s="30"/>
    </row>
    <row r="241" spans="4:4" s="29" customFormat="1" x14ac:dyDescent="0.3">
      <c r="D241" s="30"/>
    </row>
    <row r="242" spans="4:4" s="29" customFormat="1" x14ac:dyDescent="0.3">
      <c r="D242" s="30"/>
    </row>
    <row r="243" spans="4:4" s="29" customFormat="1" x14ac:dyDescent="0.3">
      <c r="D243" s="30"/>
    </row>
    <row r="244" spans="4:4" s="29" customFormat="1" x14ac:dyDescent="0.3">
      <c r="D244" s="30"/>
    </row>
    <row r="245" spans="4:4" s="29" customFormat="1" x14ac:dyDescent="0.3">
      <c r="D245" s="30"/>
    </row>
    <row r="246" spans="4:4" s="29" customFormat="1" x14ac:dyDescent="0.3">
      <c r="D246" s="30"/>
    </row>
    <row r="247" spans="4:4" s="29" customFormat="1" x14ac:dyDescent="0.3">
      <c r="D247" s="30"/>
    </row>
    <row r="248" spans="4:4" s="29" customFormat="1" x14ac:dyDescent="0.3">
      <c r="D248" s="30"/>
    </row>
    <row r="249" spans="4:4" s="29" customFormat="1" x14ac:dyDescent="0.3">
      <c r="D249" s="30"/>
    </row>
    <row r="250" spans="4:4" s="29" customFormat="1" x14ac:dyDescent="0.3">
      <c r="D250" s="30"/>
    </row>
    <row r="251" spans="4:4" s="29" customFormat="1" x14ac:dyDescent="0.3">
      <c r="D251" s="30"/>
    </row>
    <row r="252" spans="4:4" s="29" customFormat="1" x14ac:dyDescent="0.3">
      <c r="D252" s="30"/>
    </row>
    <row r="253" spans="4:4" s="29" customFormat="1" x14ac:dyDescent="0.3">
      <c r="D253" s="30"/>
    </row>
    <row r="254" spans="4:4" s="29" customFormat="1" x14ac:dyDescent="0.3">
      <c r="D254" s="30"/>
    </row>
    <row r="255" spans="4:4" s="29" customFormat="1" x14ac:dyDescent="0.3">
      <c r="D255" s="30"/>
    </row>
    <row r="256" spans="4:4" s="29" customFormat="1" x14ac:dyDescent="0.3">
      <c r="D256" s="30"/>
    </row>
    <row r="257" spans="4:4" s="29" customFormat="1" x14ac:dyDescent="0.3">
      <c r="D257" s="30"/>
    </row>
    <row r="258" spans="4:4" s="29" customFormat="1" x14ac:dyDescent="0.3">
      <c r="D258" s="30"/>
    </row>
    <row r="259" spans="4:4" s="29" customFormat="1" x14ac:dyDescent="0.3">
      <c r="D259" s="30"/>
    </row>
    <row r="260" spans="4:4" s="29" customFormat="1" x14ac:dyDescent="0.3">
      <c r="D260" s="30"/>
    </row>
    <row r="261" spans="4:4" s="29" customFormat="1" x14ac:dyDescent="0.3">
      <c r="D261" s="30"/>
    </row>
    <row r="262" spans="4:4" s="29" customFormat="1" x14ac:dyDescent="0.3">
      <c r="D262" s="30"/>
    </row>
    <row r="263" spans="4:4" s="29" customFormat="1" x14ac:dyDescent="0.3">
      <c r="D263" s="30"/>
    </row>
    <row r="264" spans="4:4" s="29" customFormat="1" x14ac:dyDescent="0.3">
      <c r="D264" s="30"/>
    </row>
  </sheetData>
  <conditionalFormatting sqref="E22 E63:E72">
    <cfRule type="cellIs" dxfId="29" priority="15" operator="greaterThan">
      <formula>F22</formula>
    </cfRule>
  </conditionalFormatting>
  <conditionalFormatting sqref="F22">
    <cfRule type="cellIs" dxfId="28" priority="14" operator="greaterThan">
      <formula>E22</formula>
    </cfRule>
  </conditionalFormatting>
  <conditionalFormatting sqref="E23:E32">
    <cfRule type="cellIs" dxfId="27" priority="13" operator="greaterThan">
      <formula>F23</formula>
    </cfRule>
  </conditionalFormatting>
  <conditionalFormatting sqref="F23:F32">
    <cfRule type="cellIs" dxfId="26" priority="12" operator="greaterThan">
      <formula>E23</formula>
    </cfRule>
  </conditionalFormatting>
  <conditionalFormatting sqref="D22 D63:D72 G63:H72">
    <cfRule type="cellIs" dxfId="25" priority="11" operator="greaterThan">
      <formula>0</formula>
    </cfRule>
  </conditionalFormatting>
  <conditionalFormatting sqref="D23:D32">
    <cfRule type="cellIs" dxfId="24" priority="10" operator="greaterThan">
      <formula>0</formula>
    </cfRule>
  </conditionalFormatting>
  <conditionalFormatting sqref="G22:G32">
    <cfRule type="cellIs" dxfId="23" priority="9" operator="greaterThan">
      <formula>0</formula>
    </cfRule>
  </conditionalFormatting>
  <conditionalFormatting sqref="H22:H32">
    <cfRule type="cellIs" dxfId="22" priority="8" operator="greaterThan">
      <formula>0</formula>
    </cfRule>
  </conditionalFormatting>
  <conditionalFormatting sqref="F47">
    <cfRule type="cellIs" dxfId="21" priority="7" operator="greaterThan">
      <formula>E47</formula>
    </cfRule>
  </conditionalFormatting>
  <conditionalFormatting sqref="E47:E57">
    <cfRule type="cellIs" dxfId="20" priority="6" operator="greaterThan">
      <formula>F47</formula>
    </cfRule>
  </conditionalFormatting>
  <conditionalFormatting sqref="F48:F57">
    <cfRule type="cellIs" dxfId="19" priority="5" operator="greaterThan">
      <formula>E48</formula>
    </cfRule>
  </conditionalFormatting>
  <conditionalFormatting sqref="D47:D57">
    <cfRule type="cellIs" dxfId="18" priority="4" operator="greaterThan">
      <formula>0</formula>
    </cfRule>
  </conditionalFormatting>
  <conditionalFormatting sqref="G47:G57">
    <cfRule type="cellIs" dxfId="17" priority="3" operator="greaterThan">
      <formula>0</formula>
    </cfRule>
  </conditionalFormatting>
  <conditionalFormatting sqref="H47:H57">
    <cfRule type="cellIs" dxfId="16" priority="2" operator="greaterThan">
      <formula>0</formula>
    </cfRule>
  </conditionalFormatting>
  <conditionalFormatting sqref="F63:F72">
    <cfRule type="cellIs" dxfId="15" priority="1" operator="greaterThan">
      <formula>E63</formula>
    </cfRule>
  </conditionalFormatting>
  <pageMargins left="0.47244094488188981" right="0.47244094488188981" top="1.1811023622047245" bottom="0.78740157480314965" header="0.31496062992125984" footer="0.31496062992125984"/>
  <pageSetup paperSize="9" scale="53" orientation="portrait" horizontalDpi="1200" verticalDpi="1200" r:id="rId1"/>
  <headerFooter>
    <oddHeader>&amp;L&amp;"+,Standard"&amp;12 Jan Schäfer-Kunz
 &amp;"+,Fett"Buchführung und Jahresabschluss</oddHeader>
    <oddFooter>&amp;L&amp;8 Copyright © Schäffer-Poeschel Verlag für Wirtschaft · Steuern · Recht GmbH&amp;R&amp;8&amp;F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264"/>
  <sheetViews>
    <sheetView zoomScaleNormal="100" workbookViewId="0">
      <selection activeCell="B2" sqref="B2"/>
    </sheetView>
  </sheetViews>
  <sheetFormatPr baseColWidth="10" defaultColWidth="11.44140625" defaultRowHeight="14.4" x14ac:dyDescent="0.3"/>
  <cols>
    <col min="1" max="1" width="2.6640625" style="21" customWidth="1"/>
    <col min="2" max="2" width="18" style="21" bestFit="1" customWidth="1"/>
    <col min="3" max="3" width="28.88671875" style="21" bestFit="1" customWidth="1"/>
    <col min="4" max="4" width="17.6640625" style="20" customWidth="1"/>
    <col min="5" max="10" width="17.6640625" style="21" customWidth="1"/>
    <col min="11" max="11" width="2.6640625" style="21" customWidth="1"/>
    <col min="12" max="16384" width="11.44140625" style="21"/>
  </cols>
  <sheetData>
    <row r="1" spans="1:11" s="29" customFormat="1" x14ac:dyDescent="0.3">
      <c r="D1" s="30"/>
    </row>
    <row r="2" spans="1:11" s="29" customFormat="1" x14ac:dyDescent="0.3">
      <c r="B2" s="31" t="s">
        <v>50</v>
      </c>
      <c r="D2" s="30"/>
    </row>
    <row r="3" spans="1:11" s="29" customFormat="1" x14ac:dyDescent="0.3">
      <c r="B3" s="48" t="s">
        <v>57</v>
      </c>
      <c r="D3" s="30"/>
    </row>
    <row r="4" spans="1:11" s="29" customFormat="1" x14ac:dyDescent="0.3">
      <c r="B4" s="48"/>
      <c r="D4" s="30"/>
    </row>
    <row r="5" spans="1:11" s="29" customFormat="1" x14ac:dyDescent="0.3">
      <c r="B5" s="31" t="s">
        <v>66</v>
      </c>
      <c r="D5" s="30"/>
    </row>
    <row r="6" spans="1:11" s="29" customFormat="1" x14ac:dyDescent="0.3">
      <c r="B6" s="31"/>
      <c r="D6" s="30"/>
    </row>
    <row r="7" spans="1:11" x14ac:dyDescent="0.3">
      <c r="A7" s="24"/>
      <c r="B7" s="24"/>
      <c r="C7" s="21" t="s">
        <v>4</v>
      </c>
      <c r="D7" s="43">
        <v>96000</v>
      </c>
      <c r="E7" s="24"/>
      <c r="F7" s="24"/>
      <c r="G7" s="24"/>
      <c r="H7" s="24"/>
      <c r="I7" s="24"/>
      <c r="J7" s="24"/>
      <c r="K7" s="24"/>
    </row>
    <row r="8" spans="1:11" x14ac:dyDescent="0.3">
      <c r="A8" s="36"/>
      <c r="B8" s="36"/>
      <c r="C8" s="48" t="s">
        <v>59</v>
      </c>
      <c r="D8" s="45">
        <v>36923</v>
      </c>
      <c r="E8" s="36"/>
      <c r="F8" s="36"/>
      <c r="G8" s="36"/>
      <c r="H8" s="36"/>
      <c r="I8" s="36"/>
      <c r="J8" s="36"/>
      <c r="K8" s="36"/>
    </row>
    <row r="9" spans="1:11" x14ac:dyDescent="0.3">
      <c r="A9" s="36"/>
      <c r="B9" s="36"/>
      <c r="C9" s="48" t="s">
        <v>62</v>
      </c>
      <c r="D9" s="51">
        <v>6</v>
      </c>
      <c r="E9" s="36"/>
      <c r="F9" s="36"/>
      <c r="G9" s="36"/>
      <c r="H9" s="36"/>
      <c r="I9" s="36"/>
      <c r="J9" s="36"/>
      <c r="K9" s="36"/>
    </row>
    <row r="10" spans="1:11" x14ac:dyDescent="0.3">
      <c r="A10" s="36"/>
      <c r="B10" s="36"/>
      <c r="C10" s="48" t="s">
        <v>68</v>
      </c>
      <c r="D10" s="27">
        <f>DATE(YEAR(D8)+D9,MONTH(D8),DAY(D8)+1)</f>
        <v>39115</v>
      </c>
      <c r="E10" s="36"/>
      <c r="F10" s="36"/>
      <c r="G10" s="36"/>
      <c r="H10" s="36"/>
      <c r="I10" s="36"/>
      <c r="J10" s="36"/>
      <c r="K10" s="36"/>
    </row>
    <row r="11" spans="1:11" x14ac:dyDescent="0.3">
      <c r="A11" s="36"/>
      <c r="B11" s="36"/>
      <c r="C11" s="48" t="s">
        <v>60</v>
      </c>
      <c r="D11" s="45">
        <v>38240</v>
      </c>
      <c r="E11" s="36"/>
      <c r="F11" s="36"/>
      <c r="G11" s="36"/>
      <c r="H11" s="36"/>
      <c r="I11" s="36"/>
      <c r="J11" s="36"/>
      <c r="K11" s="36"/>
    </row>
    <row r="12" spans="1:11" x14ac:dyDescent="0.3">
      <c r="A12" s="36"/>
      <c r="B12" s="36"/>
      <c r="C12" s="48" t="s">
        <v>70</v>
      </c>
      <c r="D12" s="25">
        <f>1/D9</f>
        <v>0.16666666666666666</v>
      </c>
      <c r="E12" s="36"/>
      <c r="F12" s="36"/>
      <c r="G12" s="36"/>
      <c r="H12" s="36"/>
      <c r="I12" s="36"/>
      <c r="J12" s="36"/>
      <c r="K12" s="36"/>
    </row>
    <row r="13" spans="1:11" x14ac:dyDescent="0.3">
      <c r="A13" s="25"/>
      <c r="B13" s="25"/>
      <c r="C13" s="21" t="s">
        <v>5</v>
      </c>
      <c r="D13" s="44">
        <v>0.25</v>
      </c>
      <c r="E13" s="25"/>
      <c r="F13" s="25"/>
      <c r="G13" s="25"/>
      <c r="H13" s="25"/>
      <c r="I13" s="25"/>
      <c r="J13" s="25"/>
      <c r="K13" s="25"/>
    </row>
    <row r="14" spans="1:11" x14ac:dyDescent="0.3">
      <c r="A14" s="25"/>
      <c r="B14" s="25"/>
      <c r="D14" s="25"/>
      <c r="E14" s="25"/>
      <c r="F14" s="25"/>
      <c r="G14" s="25"/>
      <c r="H14" s="25"/>
      <c r="I14" s="25"/>
      <c r="J14" s="25"/>
      <c r="K14" s="25"/>
    </row>
    <row r="15" spans="1:11" x14ac:dyDescent="0.3">
      <c r="A15" s="36"/>
      <c r="B15" s="36"/>
      <c r="C15" s="48" t="s">
        <v>65</v>
      </c>
      <c r="D15" s="36">
        <f>13-MONTH(D8)</f>
        <v>11</v>
      </c>
      <c r="E15" s="36"/>
      <c r="F15" s="36"/>
      <c r="G15" s="36"/>
      <c r="H15" s="36"/>
      <c r="I15" s="36"/>
      <c r="J15" s="36"/>
      <c r="K15" s="36"/>
    </row>
    <row r="16" spans="1:11" x14ac:dyDescent="0.3">
      <c r="A16" s="36"/>
      <c r="B16" s="36"/>
      <c r="C16" s="48" t="s">
        <v>63</v>
      </c>
      <c r="D16" s="36">
        <f>D9*12</f>
        <v>72</v>
      </c>
      <c r="E16" s="36"/>
      <c r="F16" s="36"/>
      <c r="G16" s="36"/>
      <c r="H16" s="36"/>
      <c r="I16" s="36"/>
      <c r="J16" s="36"/>
      <c r="K16" s="36"/>
    </row>
    <row r="17" spans="1:11" x14ac:dyDescent="0.3">
      <c r="A17" s="36"/>
      <c r="B17" s="36"/>
      <c r="C17" s="48" t="s">
        <v>64</v>
      </c>
      <c r="D17" s="36">
        <f>MONTH(D11)-1</f>
        <v>8</v>
      </c>
      <c r="E17" s="36"/>
      <c r="F17" s="36"/>
      <c r="G17" s="36"/>
      <c r="H17" s="36"/>
      <c r="I17" s="36"/>
      <c r="J17" s="36"/>
      <c r="K17" s="36"/>
    </row>
    <row r="18" spans="1:11" x14ac:dyDescent="0.3">
      <c r="A18" s="36"/>
      <c r="B18" s="36"/>
      <c r="C18" s="48"/>
      <c r="D18" s="36"/>
      <c r="E18" s="36"/>
      <c r="F18" s="36"/>
      <c r="G18" s="36"/>
      <c r="H18" s="36"/>
      <c r="I18" s="36"/>
      <c r="J18" s="36"/>
      <c r="K18" s="36"/>
    </row>
    <row r="19" spans="1:11" x14ac:dyDescent="0.3">
      <c r="A19" s="36"/>
      <c r="B19" s="36"/>
      <c r="C19" s="48" t="s">
        <v>184</v>
      </c>
      <c r="D19" s="36">
        <f>IF(D13&gt;0,D16-12/D13)</f>
        <v>24</v>
      </c>
      <c r="E19" s="36"/>
      <c r="F19" s="36"/>
      <c r="G19" s="36"/>
      <c r="H19" s="36"/>
      <c r="I19" s="36"/>
      <c r="J19" s="36"/>
      <c r="K19" s="36"/>
    </row>
    <row r="20" spans="1:11" x14ac:dyDescent="0.3">
      <c r="C20" s="23"/>
      <c r="D20" s="21"/>
    </row>
    <row r="21" spans="1:11" s="29" customFormat="1" ht="28.8" x14ac:dyDescent="0.3">
      <c r="C21" s="19" t="s">
        <v>6</v>
      </c>
      <c r="D21" s="55" t="s">
        <v>7</v>
      </c>
      <c r="E21" s="37" t="s">
        <v>8</v>
      </c>
      <c r="F21" s="37" t="s">
        <v>9</v>
      </c>
      <c r="G21" s="55" t="s">
        <v>10</v>
      </c>
      <c r="H21" s="55" t="s">
        <v>11</v>
      </c>
      <c r="I21" s="52" t="s">
        <v>58</v>
      </c>
      <c r="J21" s="52" t="s">
        <v>61</v>
      </c>
    </row>
    <row r="22" spans="1:11" s="29" customFormat="1" x14ac:dyDescent="0.3">
      <c r="C22" s="38">
        <v>2000</v>
      </c>
      <c r="D22" s="24">
        <f t="shared" ref="D22:D32" si="0">IF(AND(C22&gt;=YEAR(D$8),C22&lt;=YEAR(D$11)),D$7,0)</f>
        <v>0</v>
      </c>
      <c r="E22" s="24">
        <f t="shared" ref="E22:E32" si="1">IF(I22&gt;0,(D22-G21)*D$13*I22/12,0)</f>
        <v>0</v>
      </c>
      <c r="F22" s="24">
        <f>IF(I22&gt;0,(D22-G21)*I22/(I22+J22),0)</f>
        <v>0</v>
      </c>
      <c r="G22" s="24">
        <f>MAX(E22,F22)</f>
        <v>0</v>
      </c>
      <c r="H22" s="24">
        <f>D22-G22</f>
        <v>0</v>
      </c>
      <c r="I22" s="53">
        <f t="shared" ref="I22:I32" si="2">IF(AND(C22&gt;=YEAR(D$8),C22&lt;=YEAR(D$11)),12,0)-IF(YEAR(D$8)=C22,12-D$15,0)-IF(YEAR(D$11)=C22,12-D$17,0)</f>
        <v>0</v>
      </c>
      <c r="J22" s="53">
        <f>IF(I22&gt;0,D$16-SUM(I$22:I22),0)</f>
        <v>0</v>
      </c>
    </row>
    <row r="23" spans="1:11" s="29" customFormat="1" x14ac:dyDescent="0.3">
      <c r="C23" s="54">
        <f>C22+1</f>
        <v>2001</v>
      </c>
      <c r="D23" s="24">
        <f t="shared" si="0"/>
        <v>96000</v>
      </c>
      <c r="E23" s="24">
        <f t="shared" si="1"/>
        <v>22000</v>
      </c>
      <c r="F23" s="24">
        <f>IF(I23&gt;0,(D23-G22)*I23/(I23+J23),0)</f>
        <v>14666.666666666666</v>
      </c>
      <c r="G23" s="24">
        <f>G22+MAX(E23,F23)</f>
        <v>22000</v>
      </c>
      <c r="H23" s="24">
        <f>D23-G23</f>
        <v>74000</v>
      </c>
      <c r="I23" s="53">
        <f t="shared" si="2"/>
        <v>11</v>
      </c>
      <c r="J23" s="53">
        <f>IF(I23&gt;0,D$16-SUM(I$22:I23),0)</f>
        <v>61</v>
      </c>
    </row>
    <row r="24" spans="1:11" s="29" customFormat="1" x14ac:dyDescent="0.3">
      <c r="C24" s="54">
        <f t="shared" ref="C24:C32" si="3">C23+1</f>
        <v>2002</v>
      </c>
      <c r="D24" s="24">
        <f t="shared" si="0"/>
        <v>96000</v>
      </c>
      <c r="E24" s="24">
        <f t="shared" si="1"/>
        <v>18500</v>
      </c>
      <c r="F24" s="24">
        <f t="shared" ref="F24:F32" si="4">IF(I24&gt;0,(D24-G23)*I24/(I24+J24),0)</f>
        <v>14557.377049180328</v>
      </c>
      <c r="G24" s="24">
        <f t="shared" ref="G24:G25" si="5">G23+MAX(E24,F24)</f>
        <v>40500</v>
      </c>
      <c r="H24" s="24">
        <f t="shared" ref="H24:H32" si="6">D24-G24</f>
        <v>55500</v>
      </c>
      <c r="I24" s="53">
        <f t="shared" si="2"/>
        <v>12</v>
      </c>
      <c r="J24" s="53">
        <f>IF(I24&gt;0,D$16-SUM(I$22:I24),0)</f>
        <v>49</v>
      </c>
    </row>
    <row r="25" spans="1:11" s="29" customFormat="1" x14ac:dyDescent="0.3">
      <c r="C25" s="54">
        <f t="shared" si="3"/>
        <v>2003</v>
      </c>
      <c r="D25" s="24">
        <f t="shared" si="0"/>
        <v>96000</v>
      </c>
      <c r="E25" s="24">
        <f t="shared" si="1"/>
        <v>13875</v>
      </c>
      <c r="F25" s="24">
        <f t="shared" si="4"/>
        <v>13591.836734693878</v>
      </c>
      <c r="G25" s="24">
        <f t="shared" si="5"/>
        <v>54375</v>
      </c>
      <c r="H25" s="24">
        <f t="shared" si="6"/>
        <v>41625</v>
      </c>
      <c r="I25" s="53">
        <f t="shared" si="2"/>
        <v>12</v>
      </c>
      <c r="J25" s="53">
        <f>IF(I25&gt;0,D$16-SUM(I$22:I25),0)</f>
        <v>37</v>
      </c>
    </row>
    <row r="26" spans="1:11" s="29" customFormat="1" x14ac:dyDescent="0.3">
      <c r="C26" s="54">
        <f t="shared" si="3"/>
        <v>2004</v>
      </c>
      <c r="D26" s="24">
        <f t="shared" si="0"/>
        <v>96000</v>
      </c>
      <c r="E26" s="24">
        <f t="shared" si="1"/>
        <v>6937.5</v>
      </c>
      <c r="F26" s="24">
        <f t="shared" si="4"/>
        <v>9000</v>
      </c>
      <c r="G26" s="24">
        <f>IF(I26&gt;0,G25+MAX(E26,F26),0)</f>
        <v>63375</v>
      </c>
      <c r="H26" s="24">
        <f t="shared" si="6"/>
        <v>32625</v>
      </c>
      <c r="I26" s="53">
        <f t="shared" si="2"/>
        <v>8</v>
      </c>
      <c r="J26" s="53">
        <f>IF(I26&gt;0,D$16-SUM(I$22:I26),0)</f>
        <v>29</v>
      </c>
    </row>
    <row r="27" spans="1:11" s="29" customFormat="1" x14ac:dyDescent="0.3">
      <c r="C27" s="54">
        <f t="shared" si="3"/>
        <v>2005</v>
      </c>
      <c r="D27" s="24">
        <f t="shared" si="0"/>
        <v>0</v>
      </c>
      <c r="E27" s="24">
        <f t="shared" si="1"/>
        <v>0</v>
      </c>
      <c r="F27" s="24">
        <f t="shared" si="4"/>
        <v>0</v>
      </c>
      <c r="G27" s="24">
        <f t="shared" ref="G27:G32" si="7">IF(I27&gt;0,G26+MAX(E27,F27),0)</f>
        <v>0</v>
      </c>
      <c r="H27" s="24">
        <f t="shared" si="6"/>
        <v>0</v>
      </c>
      <c r="I27" s="53">
        <f t="shared" si="2"/>
        <v>0</v>
      </c>
      <c r="J27" s="53">
        <f>IF(I27&gt;0,D$16-SUM(I$22:I27),0)</f>
        <v>0</v>
      </c>
    </row>
    <row r="28" spans="1:11" s="29" customFormat="1" x14ac:dyDescent="0.3">
      <c r="C28" s="54">
        <f t="shared" si="3"/>
        <v>2006</v>
      </c>
      <c r="D28" s="24">
        <f t="shared" si="0"/>
        <v>0</v>
      </c>
      <c r="E28" s="24">
        <f t="shared" si="1"/>
        <v>0</v>
      </c>
      <c r="F28" s="24">
        <f t="shared" si="4"/>
        <v>0</v>
      </c>
      <c r="G28" s="24">
        <f t="shared" si="7"/>
        <v>0</v>
      </c>
      <c r="H28" s="24">
        <f t="shared" si="6"/>
        <v>0</v>
      </c>
      <c r="I28" s="53">
        <f t="shared" si="2"/>
        <v>0</v>
      </c>
      <c r="J28" s="53">
        <f>IF(I28&gt;0,D$16-SUM(I$22:I28),0)</f>
        <v>0</v>
      </c>
    </row>
    <row r="29" spans="1:11" s="29" customFormat="1" x14ac:dyDescent="0.3">
      <c r="C29" s="54">
        <f t="shared" si="3"/>
        <v>2007</v>
      </c>
      <c r="D29" s="24">
        <f t="shared" si="0"/>
        <v>0</v>
      </c>
      <c r="E29" s="24">
        <f t="shared" si="1"/>
        <v>0</v>
      </c>
      <c r="F29" s="24">
        <f t="shared" si="4"/>
        <v>0</v>
      </c>
      <c r="G29" s="24">
        <f t="shared" si="7"/>
        <v>0</v>
      </c>
      <c r="H29" s="24">
        <f t="shared" si="6"/>
        <v>0</v>
      </c>
      <c r="I29" s="53">
        <f t="shared" si="2"/>
        <v>0</v>
      </c>
      <c r="J29" s="53">
        <f>IF(I29&gt;0,D$16-SUM(I$22:I29),0)</f>
        <v>0</v>
      </c>
    </row>
    <row r="30" spans="1:11" s="29" customFormat="1" x14ac:dyDescent="0.3">
      <c r="C30" s="54">
        <f t="shared" si="3"/>
        <v>2008</v>
      </c>
      <c r="D30" s="24">
        <f t="shared" si="0"/>
        <v>0</v>
      </c>
      <c r="E30" s="24">
        <f t="shared" si="1"/>
        <v>0</v>
      </c>
      <c r="F30" s="24">
        <f t="shared" si="4"/>
        <v>0</v>
      </c>
      <c r="G30" s="24">
        <f t="shared" si="7"/>
        <v>0</v>
      </c>
      <c r="H30" s="24">
        <f t="shared" si="6"/>
        <v>0</v>
      </c>
      <c r="I30" s="53">
        <f t="shared" si="2"/>
        <v>0</v>
      </c>
      <c r="J30" s="53">
        <f>IF(I30&gt;0,D$16-SUM(I$22:I30),0)</f>
        <v>0</v>
      </c>
    </row>
    <row r="31" spans="1:11" s="29" customFormat="1" x14ac:dyDescent="0.3">
      <c r="C31" s="54">
        <f t="shared" si="3"/>
        <v>2009</v>
      </c>
      <c r="D31" s="24">
        <f t="shared" si="0"/>
        <v>0</v>
      </c>
      <c r="E31" s="24">
        <f t="shared" si="1"/>
        <v>0</v>
      </c>
      <c r="F31" s="24">
        <f t="shared" si="4"/>
        <v>0</v>
      </c>
      <c r="G31" s="24">
        <f t="shared" si="7"/>
        <v>0</v>
      </c>
      <c r="H31" s="24">
        <f t="shared" si="6"/>
        <v>0</v>
      </c>
      <c r="I31" s="53">
        <f t="shared" si="2"/>
        <v>0</v>
      </c>
      <c r="J31" s="53">
        <f>IF(I31&gt;0,D$16-SUM(I$22:I31),0)</f>
        <v>0</v>
      </c>
    </row>
    <row r="32" spans="1:11" s="29" customFormat="1" x14ac:dyDescent="0.3">
      <c r="C32" s="54">
        <f t="shared" si="3"/>
        <v>2010</v>
      </c>
      <c r="D32" s="24">
        <f t="shared" si="0"/>
        <v>0</v>
      </c>
      <c r="E32" s="24">
        <f t="shared" si="1"/>
        <v>0</v>
      </c>
      <c r="F32" s="24">
        <f t="shared" si="4"/>
        <v>0</v>
      </c>
      <c r="G32" s="24">
        <f t="shared" si="7"/>
        <v>0</v>
      </c>
      <c r="H32" s="24">
        <f t="shared" si="6"/>
        <v>0</v>
      </c>
      <c r="I32" s="53">
        <f t="shared" si="2"/>
        <v>0</v>
      </c>
      <c r="J32" s="53">
        <f>IF(I32&gt;0,D$16-SUM(I$22:I32),0)</f>
        <v>0</v>
      </c>
    </row>
    <row r="33" spans="2:10" s="29" customFormat="1" x14ac:dyDescent="0.3">
      <c r="D33" s="30"/>
    </row>
    <row r="34" spans="2:10" s="29" customFormat="1" x14ac:dyDescent="0.3">
      <c r="D34" s="30"/>
    </row>
    <row r="35" spans="2:10" s="29" customFormat="1" x14ac:dyDescent="0.3">
      <c r="B35" s="31" t="s">
        <v>67</v>
      </c>
      <c r="D35" s="30"/>
    </row>
    <row r="36" spans="2:10" s="29" customFormat="1" x14ac:dyDescent="0.3">
      <c r="B36" s="31"/>
      <c r="D36" s="30"/>
    </row>
    <row r="37" spans="2:10" s="29" customFormat="1" x14ac:dyDescent="0.3">
      <c r="B37" s="24"/>
      <c r="C37" s="21" t="s">
        <v>4</v>
      </c>
      <c r="D37" s="43">
        <v>14800</v>
      </c>
      <c r="E37" s="24"/>
      <c r="F37" s="24"/>
      <c r="G37" s="24"/>
      <c r="H37" s="24"/>
      <c r="I37" s="24"/>
      <c r="J37" s="24"/>
    </row>
    <row r="38" spans="2:10" s="29" customFormat="1" x14ac:dyDescent="0.3">
      <c r="B38" s="36"/>
      <c r="C38" s="48" t="s">
        <v>59</v>
      </c>
      <c r="D38" s="45">
        <v>37548</v>
      </c>
      <c r="E38" s="36"/>
      <c r="F38" s="36"/>
      <c r="G38" s="36"/>
      <c r="H38" s="36"/>
      <c r="I38" s="36"/>
      <c r="J38" s="36"/>
    </row>
    <row r="39" spans="2:10" s="29" customFormat="1" x14ac:dyDescent="0.3">
      <c r="B39" s="36"/>
      <c r="C39" s="48" t="s">
        <v>60</v>
      </c>
      <c r="D39" s="27">
        <f>D11</f>
        <v>38240</v>
      </c>
      <c r="E39" s="36"/>
      <c r="F39" s="36"/>
      <c r="G39" s="36"/>
      <c r="H39" s="36"/>
      <c r="I39" s="36"/>
      <c r="J39" s="36"/>
    </row>
    <row r="40" spans="2:10" s="29" customFormat="1" x14ac:dyDescent="0.3">
      <c r="B40" s="25"/>
      <c r="C40" s="21" t="s">
        <v>5</v>
      </c>
      <c r="D40" s="25">
        <f>D13</f>
        <v>0.25</v>
      </c>
      <c r="E40" s="25"/>
      <c r="F40" s="25"/>
      <c r="G40" s="25"/>
      <c r="H40" s="25"/>
      <c r="I40" s="25"/>
      <c r="J40" s="25"/>
    </row>
    <row r="41" spans="2:10" s="29" customFormat="1" x14ac:dyDescent="0.3">
      <c r="B41" s="25"/>
      <c r="C41" s="21"/>
      <c r="D41" s="25"/>
      <c r="E41" s="25"/>
      <c r="F41" s="25"/>
      <c r="G41" s="25"/>
      <c r="H41" s="25"/>
      <c r="I41" s="25"/>
      <c r="J41" s="25"/>
    </row>
    <row r="42" spans="2:10" s="29" customFormat="1" x14ac:dyDescent="0.3">
      <c r="B42" s="36"/>
      <c r="C42" s="48" t="s">
        <v>65</v>
      </c>
      <c r="D42" s="36">
        <f>13-MONTH(D38)</f>
        <v>3</v>
      </c>
      <c r="E42" s="36"/>
      <c r="F42" s="36"/>
      <c r="G42" s="36"/>
      <c r="H42" s="36"/>
      <c r="I42" s="36"/>
      <c r="J42" s="36"/>
    </row>
    <row r="43" spans="2:10" s="29" customFormat="1" x14ac:dyDescent="0.3">
      <c r="B43" s="36"/>
      <c r="C43" s="48" t="s">
        <v>63</v>
      </c>
      <c r="D43" s="36">
        <f>D16-(MONTH(D38)-MONTH(D8))-((YEAR(D38)-YEAR(D8))*12)</f>
        <v>52</v>
      </c>
      <c r="E43" s="36"/>
      <c r="F43" s="36"/>
      <c r="G43" s="36"/>
      <c r="H43" s="36"/>
      <c r="I43" s="36"/>
      <c r="J43" s="36"/>
    </row>
    <row r="44" spans="2:10" s="29" customFormat="1" x14ac:dyDescent="0.3">
      <c r="B44" s="36"/>
      <c r="C44" s="48" t="s">
        <v>64</v>
      </c>
      <c r="D44" s="36">
        <f>MONTH(D39)-1</f>
        <v>8</v>
      </c>
      <c r="E44" s="36"/>
      <c r="F44" s="36"/>
      <c r="G44" s="36"/>
      <c r="H44" s="36"/>
      <c r="I44" s="36"/>
      <c r="J44" s="36"/>
    </row>
    <row r="45" spans="2:10" s="29" customFormat="1" x14ac:dyDescent="0.3">
      <c r="B45" s="21"/>
      <c r="C45" s="23"/>
      <c r="D45" s="21"/>
      <c r="E45" s="21"/>
      <c r="F45" s="21"/>
      <c r="G45" s="21"/>
      <c r="H45" s="21"/>
      <c r="I45" s="21"/>
      <c r="J45" s="21"/>
    </row>
    <row r="46" spans="2:10" s="29" customFormat="1" ht="28.8" x14ac:dyDescent="0.3">
      <c r="C46" s="19" t="s">
        <v>6</v>
      </c>
      <c r="D46" s="55" t="s">
        <v>7</v>
      </c>
      <c r="E46" s="37" t="s">
        <v>8</v>
      </c>
      <c r="F46" s="37" t="s">
        <v>9</v>
      </c>
      <c r="G46" s="55" t="s">
        <v>10</v>
      </c>
      <c r="H46" s="55" t="s">
        <v>11</v>
      </c>
      <c r="I46" s="52" t="s">
        <v>58</v>
      </c>
      <c r="J46" s="52" t="s">
        <v>61</v>
      </c>
    </row>
    <row r="47" spans="2:10" s="29" customFormat="1" x14ac:dyDescent="0.3">
      <c r="C47" s="38">
        <v>2000</v>
      </c>
      <c r="D47" s="24">
        <f>IF(AND(C47&gt;=YEAR(D$38),C47&lt;=YEAR(D$39)),D$37,0)</f>
        <v>0</v>
      </c>
      <c r="E47" s="24">
        <f>IF(I47&gt;0,(D47-G46)*D$40*I47/12,0)</f>
        <v>0</v>
      </c>
      <c r="F47" s="24">
        <f>IF(I47&gt;0,(D47-G46)*I47/(I47+J47),0)</f>
        <v>0</v>
      </c>
      <c r="G47" s="24">
        <f>MAX(E47,F47)</f>
        <v>0</v>
      </c>
      <c r="H47" s="24">
        <f>D47-G47</f>
        <v>0</v>
      </c>
      <c r="I47" s="53">
        <f t="shared" ref="I47:I57" si="8">IF(AND(C47&gt;=YEAR(D$38),C47&lt;=YEAR(D$39)),12,0)-IF(YEAR(D$38)=C47,12-D$42,0)-IF(YEAR(D$39)=C47,12-D$44,0)</f>
        <v>0</v>
      </c>
      <c r="J47" s="53">
        <f>IF(I47&gt;0,D$43-SUM(I$47:I47),0)</f>
        <v>0</v>
      </c>
    </row>
    <row r="48" spans="2:10" s="29" customFormat="1" x14ac:dyDescent="0.3">
      <c r="C48" s="54">
        <f>C47+1</f>
        <v>2001</v>
      </c>
      <c r="D48" s="24">
        <f>IF(AND(C48&gt;=YEAR(D$38),C48&lt;=YEAR(D$39)),D$37,0)</f>
        <v>0</v>
      </c>
      <c r="E48" s="24">
        <f>IF(I48&gt;0,(D48-G47)*D$40*I48/12,0)</f>
        <v>0</v>
      </c>
      <c r="F48" s="24">
        <f>IF(I48&gt;0,(D48-G47)*I48/(I48+J48),0)</f>
        <v>0</v>
      </c>
      <c r="G48" s="24">
        <f>G47+MAX(E48,F48)</f>
        <v>0</v>
      </c>
      <c r="H48" s="24">
        <f>D48-G48</f>
        <v>0</v>
      </c>
      <c r="I48" s="53">
        <f t="shared" si="8"/>
        <v>0</v>
      </c>
      <c r="J48" s="53">
        <f>IF(I48&gt;0,D$43-SUM(I$47:I48),0)</f>
        <v>0</v>
      </c>
    </row>
    <row r="49" spans="2:10" s="29" customFormat="1" x14ac:dyDescent="0.3">
      <c r="C49" s="54">
        <f t="shared" ref="C49:C57" si="9">C48+1</f>
        <v>2002</v>
      </c>
      <c r="D49" s="24">
        <f t="shared" ref="D49:D57" si="10">IF(AND(C49&gt;=YEAR(D$38),C49&lt;=YEAR(D$39)),D$37,0)</f>
        <v>14800</v>
      </c>
      <c r="E49" s="24">
        <f t="shared" ref="E49:E57" si="11">IF(I49&gt;0,(D49-G48)*D$40*I49/12,0)</f>
        <v>925</v>
      </c>
      <c r="F49" s="24">
        <f t="shared" ref="F49:F57" si="12">IF(I49&gt;0,(D49-G48)*I49/(I49+J49),0)</f>
        <v>853.84615384615381</v>
      </c>
      <c r="G49" s="24">
        <f t="shared" ref="G49:G50" si="13">G48+MAX(E49,F49)</f>
        <v>925</v>
      </c>
      <c r="H49" s="24">
        <f t="shared" ref="H49:H57" si="14">D49-G49</f>
        <v>13875</v>
      </c>
      <c r="I49" s="53">
        <f t="shared" si="8"/>
        <v>3</v>
      </c>
      <c r="J49" s="53">
        <f>IF(I49&gt;0,D$43-SUM(I$47:I49),0)</f>
        <v>49</v>
      </c>
    </row>
    <row r="50" spans="2:10" s="29" customFormat="1" x14ac:dyDescent="0.3">
      <c r="C50" s="54">
        <f t="shared" si="9"/>
        <v>2003</v>
      </c>
      <c r="D50" s="24">
        <f t="shared" si="10"/>
        <v>14800</v>
      </c>
      <c r="E50" s="24">
        <f t="shared" si="11"/>
        <v>3468.75</v>
      </c>
      <c r="F50" s="24">
        <f t="shared" si="12"/>
        <v>3397.9591836734694</v>
      </c>
      <c r="G50" s="24">
        <f t="shared" si="13"/>
        <v>4393.75</v>
      </c>
      <c r="H50" s="24">
        <f t="shared" si="14"/>
        <v>10406.25</v>
      </c>
      <c r="I50" s="53">
        <f t="shared" si="8"/>
        <v>12</v>
      </c>
      <c r="J50" s="53">
        <f>IF(I50&gt;0,D$43-SUM(I$47:I50),0)</f>
        <v>37</v>
      </c>
    </row>
    <row r="51" spans="2:10" s="29" customFormat="1" x14ac:dyDescent="0.3">
      <c r="C51" s="54">
        <f t="shared" si="9"/>
        <v>2004</v>
      </c>
      <c r="D51" s="24">
        <f t="shared" si="10"/>
        <v>14800</v>
      </c>
      <c r="E51" s="24">
        <f t="shared" si="11"/>
        <v>1734.375</v>
      </c>
      <c r="F51" s="24">
        <f t="shared" si="12"/>
        <v>2250</v>
      </c>
      <c r="G51" s="24">
        <f>IF(I51&gt;0,G50+MAX(E51,F51),0)</f>
        <v>6643.75</v>
      </c>
      <c r="H51" s="24">
        <f t="shared" si="14"/>
        <v>8156.25</v>
      </c>
      <c r="I51" s="53">
        <f t="shared" si="8"/>
        <v>8</v>
      </c>
      <c r="J51" s="53">
        <f>IF(I51&gt;0,D$43-SUM(I$47:I51),0)</f>
        <v>29</v>
      </c>
    </row>
    <row r="52" spans="2:10" s="29" customFormat="1" x14ac:dyDescent="0.3">
      <c r="C52" s="54">
        <f t="shared" si="9"/>
        <v>2005</v>
      </c>
      <c r="D52" s="24">
        <f t="shared" si="10"/>
        <v>0</v>
      </c>
      <c r="E52" s="24">
        <f t="shared" si="11"/>
        <v>0</v>
      </c>
      <c r="F52" s="24">
        <f t="shared" si="12"/>
        <v>0</v>
      </c>
      <c r="G52" s="24">
        <f t="shared" ref="G52:G57" si="15">IF(I52&gt;0,G51+MAX(E52,F52),0)</f>
        <v>0</v>
      </c>
      <c r="H52" s="24">
        <f t="shared" si="14"/>
        <v>0</v>
      </c>
      <c r="I52" s="53">
        <f t="shared" si="8"/>
        <v>0</v>
      </c>
      <c r="J52" s="53">
        <f>IF(I52&gt;0,D$43-SUM(I$47:I52),0)</f>
        <v>0</v>
      </c>
    </row>
    <row r="53" spans="2:10" s="29" customFormat="1" x14ac:dyDescent="0.3">
      <c r="C53" s="54">
        <f t="shared" si="9"/>
        <v>2006</v>
      </c>
      <c r="D53" s="24">
        <f t="shared" si="10"/>
        <v>0</v>
      </c>
      <c r="E53" s="24">
        <f t="shared" si="11"/>
        <v>0</v>
      </c>
      <c r="F53" s="24">
        <f t="shared" si="12"/>
        <v>0</v>
      </c>
      <c r="G53" s="24">
        <f t="shared" si="15"/>
        <v>0</v>
      </c>
      <c r="H53" s="24">
        <f t="shared" si="14"/>
        <v>0</v>
      </c>
      <c r="I53" s="53">
        <f t="shared" si="8"/>
        <v>0</v>
      </c>
      <c r="J53" s="53">
        <f>IF(I53&gt;0,D$43-SUM(I$47:I53),0)</f>
        <v>0</v>
      </c>
    </row>
    <row r="54" spans="2:10" s="29" customFormat="1" x14ac:dyDescent="0.3">
      <c r="C54" s="54">
        <f t="shared" si="9"/>
        <v>2007</v>
      </c>
      <c r="D54" s="24">
        <f t="shared" si="10"/>
        <v>0</v>
      </c>
      <c r="E54" s="24">
        <f t="shared" si="11"/>
        <v>0</v>
      </c>
      <c r="F54" s="24">
        <f t="shared" si="12"/>
        <v>0</v>
      </c>
      <c r="G54" s="24">
        <f t="shared" si="15"/>
        <v>0</v>
      </c>
      <c r="H54" s="24">
        <f t="shared" si="14"/>
        <v>0</v>
      </c>
      <c r="I54" s="53">
        <f t="shared" si="8"/>
        <v>0</v>
      </c>
      <c r="J54" s="53">
        <f>IF(I54&gt;0,D$43-SUM(I$47:I54),0)</f>
        <v>0</v>
      </c>
    </row>
    <row r="55" spans="2:10" s="29" customFormat="1" x14ac:dyDescent="0.3">
      <c r="C55" s="54">
        <f t="shared" si="9"/>
        <v>2008</v>
      </c>
      <c r="D55" s="24">
        <f t="shared" si="10"/>
        <v>0</v>
      </c>
      <c r="E55" s="24">
        <f t="shared" si="11"/>
        <v>0</v>
      </c>
      <c r="F55" s="24">
        <f t="shared" si="12"/>
        <v>0</v>
      </c>
      <c r="G55" s="24">
        <f t="shared" si="15"/>
        <v>0</v>
      </c>
      <c r="H55" s="24">
        <f t="shared" si="14"/>
        <v>0</v>
      </c>
      <c r="I55" s="53">
        <f t="shared" si="8"/>
        <v>0</v>
      </c>
      <c r="J55" s="53">
        <f>IF(I55&gt;0,D$43-SUM(I$47:I55),0)</f>
        <v>0</v>
      </c>
    </row>
    <row r="56" spans="2:10" s="29" customFormat="1" x14ac:dyDescent="0.3">
      <c r="C56" s="54">
        <f t="shared" si="9"/>
        <v>2009</v>
      </c>
      <c r="D56" s="24">
        <f t="shared" si="10"/>
        <v>0</v>
      </c>
      <c r="E56" s="24">
        <f t="shared" si="11"/>
        <v>0</v>
      </c>
      <c r="F56" s="24">
        <f t="shared" si="12"/>
        <v>0</v>
      </c>
      <c r="G56" s="24">
        <f t="shared" si="15"/>
        <v>0</v>
      </c>
      <c r="H56" s="24">
        <f t="shared" si="14"/>
        <v>0</v>
      </c>
      <c r="I56" s="53">
        <f t="shared" si="8"/>
        <v>0</v>
      </c>
      <c r="J56" s="53">
        <f>IF(I56&gt;0,D$43-SUM(I$47:I56),0)</f>
        <v>0</v>
      </c>
    </row>
    <row r="57" spans="2:10" s="29" customFormat="1" x14ac:dyDescent="0.3">
      <c r="C57" s="54">
        <f t="shared" si="9"/>
        <v>2010</v>
      </c>
      <c r="D57" s="24">
        <f t="shared" si="10"/>
        <v>0</v>
      </c>
      <c r="E57" s="24">
        <f t="shared" si="11"/>
        <v>0</v>
      </c>
      <c r="F57" s="24">
        <f t="shared" si="12"/>
        <v>0</v>
      </c>
      <c r="G57" s="24">
        <f t="shared" si="15"/>
        <v>0</v>
      </c>
      <c r="H57" s="24">
        <f t="shared" si="14"/>
        <v>0</v>
      </c>
      <c r="I57" s="53">
        <f t="shared" si="8"/>
        <v>0</v>
      </c>
      <c r="J57" s="53">
        <f>IF(I57&gt;0,D$43-SUM(I$47:I57),0)</f>
        <v>0</v>
      </c>
    </row>
    <row r="58" spans="2:10" s="29" customFormat="1" x14ac:dyDescent="0.3">
      <c r="D58" s="30"/>
    </row>
    <row r="59" spans="2:10" s="29" customFormat="1" x14ac:dyDescent="0.3">
      <c r="D59" s="30"/>
    </row>
    <row r="60" spans="2:10" s="29" customFormat="1" x14ac:dyDescent="0.3">
      <c r="B60" s="31" t="s">
        <v>69</v>
      </c>
      <c r="D60" s="30"/>
    </row>
    <row r="61" spans="2:10" s="29" customFormat="1" x14ac:dyDescent="0.3">
      <c r="D61" s="30"/>
    </row>
    <row r="62" spans="2:10" s="29" customFormat="1" ht="28.8" x14ac:dyDescent="0.3">
      <c r="C62" s="19" t="s">
        <v>6</v>
      </c>
      <c r="D62" s="55" t="s">
        <v>7</v>
      </c>
      <c r="E62" s="37"/>
      <c r="F62" s="37"/>
      <c r="G62" s="55" t="s">
        <v>10</v>
      </c>
      <c r="H62" s="55" t="s">
        <v>11</v>
      </c>
      <c r="I62" s="52"/>
      <c r="J62" s="52"/>
    </row>
    <row r="63" spans="2:10" s="29" customFormat="1" x14ac:dyDescent="0.3">
      <c r="C63" s="54">
        <f>C48</f>
        <v>2001</v>
      </c>
      <c r="D63" s="24">
        <f t="shared" ref="D63:D72" si="16">D23+D48</f>
        <v>96000</v>
      </c>
      <c r="E63" s="24"/>
      <c r="F63" s="24"/>
      <c r="G63" s="24">
        <f t="shared" ref="G63:H72" si="17">G23+G48</f>
        <v>22000</v>
      </c>
      <c r="H63" s="24">
        <f t="shared" si="17"/>
        <v>74000</v>
      </c>
      <c r="I63" s="53"/>
      <c r="J63" s="53"/>
    </row>
    <row r="64" spans="2:10" s="29" customFormat="1" x14ac:dyDescent="0.3">
      <c r="C64" s="54">
        <f t="shared" ref="C64:C72" si="18">C49</f>
        <v>2002</v>
      </c>
      <c r="D64" s="24">
        <f t="shared" si="16"/>
        <v>110800</v>
      </c>
      <c r="E64" s="24"/>
      <c r="F64" s="24"/>
      <c r="G64" s="24">
        <f t="shared" si="17"/>
        <v>41425</v>
      </c>
      <c r="H64" s="24">
        <f t="shared" si="17"/>
        <v>69375</v>
      </c>
      <c r="I64" s="53"/>
      <c r="J64" s="53"/>
    </row>
    <row r="65" spans="3:10" s="29" customFormat="1" x14ac:dyDescent="0.3">
      <c r="C65" s="54">
        <f t="shared" si="18"/>
        <v>2003</v>
      </c>
      <c r="D65" s="24">
        <f t="shared" si="16"/>
        <v>110800</v>
      </c>
      <c r="E65" s="24"/>
      <c r="F65" s="24"/>
      <c r="G65" s="24">
        <f t="shared" si="17"/>
        <v>58768.75</v>
      </c>
      <c r="H65" s="24">
        <f t="shared" si="17"/>
        <v>52031.25</v>
      </c>
      <c r="I65" s="53"/>
      <c r="J65" s="53"/>
    </row>
    <row r="66" spans="3:10" s="29" customFormat="1" x14ac:dyDescent="0.3">
      <c r="C66" s="54">
        <f t="shared" si="18"/>
        <v>2004</v>
      </c>
      <c r="D66" s="24">
        <f t="shared" si="16"/>
        <v>110800</v>
      </c>
      <c r="E66" s="24"/>
      <c r="F66" s="24"/>
      <c r="G66" s="24">
        <f t="shared" si="17"/>
        <v>70018.75</v>
      </c>
      <c r="H66" s="24">
        <f t="shared" si="17"/>
        <v>40781.25</v>
      </c>
      <c r="I66" s="53"/>
      <c r="J66" s="53"/>
    </row>
    <row r="67" spans="3:10" s="29" customFormat="1" x14ac:dyDescent="0.3">
      <c r="C67" s="54">
        <f t="shared" si="18"/>
        <v>2005</v>
      </c>
      <c r="D67" s="24">
        <f t="shared" si="16"/>
        <v>0</v>
      </c>
      <c r="E67" s="24"/>
      <c r="F67" s="24"/>
      <c r="G67" s="24">
        <f t="shared" si="17"/>
        <v>0</v>
      </c>
      <c r="H67" s="24">
        <f t="shared" si="17"/>
        <v>0</v>
      </c>
      <c r="I67" s="53"/>
      <c r="J67" s="53"/>
    </row>
    <row r="68" spans="3:10" s="29" customFormat="1" x14ac:dyDescent="0.3">
      <c r="C68" s="54">
        <f t="shared" si="18"/>
        <v>2006</v>
      </c>
      <c r="D68" s="24">
        <f t="shared" si="16"/>
        <v>0</v>
      </c>
      <c r="E68" s="24"/>
      <c r="F68" s="24"/>
      <c r="G68" s="24">
        <f t="shared" si="17"/>
        <v>0</v>
      </c>
      <c r="H68" s="24">
        <f t="shared" si="17"/>
        <v>0</v>
      </c>
      <c r="I68" s="53"/>
      <c r="J68" s="53"/>
    </row>
    <row r="69" spans="3:10" s="29" customFormat="1" x14ac:dyDescent="0.3">
      <c r="C69" s="54">
        <f t="shared" si="18"/>
        <v>2007</v>
      </c>
      <c r="D69" s="24">
        <f t="shared" si="16"/>
        <v>0</v>
      </c>
      <c r="E69" s="24"/>
      <c r="F69" s="24"/>
      <c r="G69" s="24">
        <f t="shared" si="17"/>
        <v>0</v>
      </c>
      <c r="H69" s="24">
        <f t="shared" si="17"/>
        <v>0</v>
      </c>
      <c r="I69" s="53"/>
      <c r="J69" s="53"/>
    </row>
    <row r="70" spans="3:10" s="29" customFormat="1" x14ac:dyDescent="0.3">
      <c r="C70" s="54">
        <f t="shared" si="18"/>
        <v>2008</v>
      </c>
      <c r="D70" s="24">
        <f t="shared" si="16"/>
        <v>0</v>
      </c>
      <c r="E70" s="24"/>
      <c r="F70" s="24"/>
      <c r="G70" s="24">
        <f t="shared" si="17"/>
        <v>0</v>
      </c>
      <c r="H70" s="24">
        <f t="shared" si="17"/>
        <v>0</v>
      </c>
      <c r="I70" s="53"/>
      <c r="J70" s="53"/>
    </row>
    <row r="71" spans="3:10" s="29" customFormat="1" x14ac:dyDescent="0.3">
      <c r="C71" s="54">
        <f t="shared" si="18"/>
        <v>2009</v>
      </c>
      <c r="D71" s="24">
        <f t="shared" si="16"/>
        <v>0</v>
      </c>
      <c r="E71" s="24"/>
      <c r="F71" s="24"/>
      <c r="G71" s="24">
        <f t="shared" si="17"/>
        <v>0</v>
      </c>
      <c r="H71" s="24">
        <f t="shared" si="17"/>
        <v>0</v>
      </c>
      <c r="I71" s="53"/>
      <c r="J71" s="53"/>
    </row>
    <row r="72" spans="3:10" s="29" customFormat="1" x14ac:dyDescent="0.3">
      <c r="C72" s="54">
        <f t="shared" si="18"/>
        <v>2010</v>
      </c>
      <c r="D72" s="24">
        <f t="shared" si="16"/>
        <v>0</v>
      </c>
      <c r="E72" s="24"/>
      <c r="F72" s="24"/>
      <c r="G72" s="24">
        <f t="shared" si="17"/>
        <v>0</v>
      </c>
      <c r="H72" s="24">
        <f t="shared" si="17"/>
        <v>0</v>
      </c>
      <c r="I72" s="53"/>
      <c r="J72" s="53"/>
    </row>
    <row r="73" spans="3:10" s="29" customFormat="1" x14ac:dyDescent="0.3">
      <c r="D73" s="30"/>
    </row>
    <row r="74" spans="3:10" s="29" customFormat="1" x14ac:dyDescent="0.3">
      <c r="D74" s="30"/>
    </row>
    <row r="75" spans="3:10" s="29" customFormat="1" x14ac:dyDescent="0.3">
      <c r="D75" s="30"/>
    </row>
    <row r="76" spans="3:10" s="29" customFormat="1" x14ac:dyDescent="0.3">
      <c r="D76" s="30"/>
    </row>
    <row r="77" spans="3:10" s="29" customFormat="1" x14ac:dyDescent="0.3">
      <c r="D77" s="30"/>
    </row>
    <row r="78" spans="3:10" s="29" customFormat="1" x14ac:dyDescent="0.3">
      <c r="D78" s="30"/>
    </row>
    <row r="79" spans="3:10" s="29" customFormat="1" x14ac:dyDescent="0.3">
      <c r="D79" s="30"/>
    </row>
    <row r="80" spans="3:10" s="29" customFormat="1" x14ac:dyDescent="0.3">
      <c r="D80" s="30"/>
    </row>
    <row r="81" spans="4:4" s="29" customFormat="1" x14ac:dyDescent="0.3">
      <c r="D81" s="30"/>
    </row>
    <row r="82" spans="4:4" s="29" customFormat="1" x14ac:dyDescent="0.3">
      <c r="D82" s="30"/>
    </row>
    <row r="83" spans="4:4" s="29" customFormat="1" x14ac:dyDescent="0.3">
      <c r="D83" s="30"/>
    </row>
    <row r="84" spans="4:4" s="29" customFormat="1" x14ac:dyDescent="0.3">
      <c r="D84" s="30"/>
    </row>
    <row r="85" spans="4:4" s="29" customFormat="1" x14ac:dyDescent="0.3">
      <c r="D85" s="30"/>
    </row>
    <row r="86" spans="4:4" s="29" customFormat="1" x14ac:dyDescent="0.3">
      <c r="D86" s="30"/>
    </row>
    <row r="87" spans="4:4" s="29" customFormat="1" x14ac:dyDescent="0.3">
      <c r="D87" s="30"/>
    </row>
    <row r="88" spans="4:4" s="29" customFormat="1" x14ac:dyDescent="0.3">
      <c r="D88" s="30"/>
    </row>
    <row r="89" spans="4:4" s="29" customFormat="1" x14ac:dyDescent="0.3">
      <c r="D89" s="30"/>
    </row>
    <row r="90" spans="4:4" s="29" customFormat="1" x14ac:dyDescent="0.3">
      <c r="D90" s="30"/>
    </row>
    <row r="91" spans="4:4" s="29" customFormat="1" x14ac:dyDescent="0.3">
      <c r="D91" s="30"/>
    </row>
    <row r="92" spans="4:4" s="29" customFormat="1" x14ac:dyDescent="0.3">
      <c r="D92" s="30"/>
    </row>
    <row r="93" spans="4:4" s="29" customFormat="1" x14ac:dyDescent="0.3">
      <c r="D93" s="30"/>
    </row>
    <row r="94" spans="4:4" s="29" customFormat="1" x14ac:dyDescent="0.3">
      <c r="D94" s="30"/>
    </row>
    <row r="95" spans="4:4" s="29" customFormat="1" x14ac:dyDescent="0.3">
      <c r="D95" s="30"/>
    </row>
    <row r="96" spans="4:4" s="29" customFormat="1" x14ac:dyDescent="0.3">
      <c r="D96" s="30"/>
    </row>
    <row r="97" spans="4:4" s="29" customFormat="1" x14ac:dyDescent="0.3">
      <c r="D97" s="30"/>
    </row>
    <row r="98" spans="4:4" s="29" customFormat="1" x14ac:dyDescent="0.3">
      <c r="D98" s="30"/>
    </row>
    <row r="99" spans="4:4" s="29" customFormat="1" x14ac:dyDescent="0.3">
      <c r="D99" s="30"/>
    </row>
    <row r="100" spans="4:4" s="29" customFormat="1" x14ac:dyDescent="0.3">
      <c r="D100" s="30"/>
    </row>
    <row r="101" spans="4:4" s="29" customFormat="1" x14ac:dyDescent="0.3">
      <c r="D101" s="30"/>
    </row>
    <row r="102" spans="4:4" s="29" customFormat="1" x14ac:dyDescent="0.3">
      <c r="D102" s="30"/>
    </row>
    <row r="103" spans="4:4" s="29" customFormat="1" x14ac:dyDescent="0.3">
      <c r="D103" s="30"/>
    </row>
    <row r="104" spans="4:4" s="29" customFormat="1" x14ac:dyDescent="0.3">
      <c r="D104" s="30"/>
    </row>
    <row r="105" spans="4:4" s="29" customFormat="1" x14ac:dyDescent="0.3">
      <c r="D105" s="30"/>
    </row>
    <row r="106" spans="4:4" s="29" customFormat="1" x14ac:dyDescent="0.3">
      <c r="D106" s="30"/>
    </row>
    <row r="107" spans="4:4" s="29" customFormat="1" x14ac:dyDescent="0.3">
      <c r="D107" s="30"/>
    </row>
    <row r="108" spans="4:4" s="29" customFormat="1" x14ac:dyDescent="0.3">
      <c r="D108" s="30"/>
    </row>
    <row r="109" spans="4:4" s="29" customFormat="1" x14ac:dyDescent="0.3">
      <c r="D109" s="30"/>
    </row>
    <row r="110" spans="4:4" s="29" customFormat="1" x14ac:dyDescent="0.3">
      <c r="D110" s="30"/>
    </row>
    <row r="111" spans="4:4" s="29" customFormat="1" x14ac:dyDescent="0.3">
      <c r="D111" s="30"/>
    </row>
    <row r="112" spans="4:4" s="29" customFormat="1" x14ac:dyDescent="0.3">
      <c r="D112" s="30"/>
    </row>
    <row r="113" spans="4:4" s="29" customFormat="1" x14ac:dyDescent="0.3">
      <c r="D113" s="30"/>
    </row>
    <row r="114" spans="4:4" s="29" customFormat="1" x14ac:dyDescent="0.3">
      <c r="D114" s="30"/>
    </row>
    <row r="115" spans="4:4" s="29" customFormat="1" x14ac:dyDescent="0.3">
      <c r="D115" s="30"/>
    </row>
    <row r="116" spans="4:4" s="29" customFormat="1" x14ac:dyDescent="0.3">
      <c r="D116" s="30"/>
    </row>
    <row r="117" spans="4:4" s="29" customFormat="1" x14ac:dyDescent="0.3">
      <c r="D117" s="30"/>
    </row>
    <row r="118" spans="4:4" s="29" customFormat="1" x14ac:dyDescent="0.3">
      <c r="D118" s="30"/>
    </row>
    <row r="119" spans="4:4" s="29" customFormat="1" x14ac:dyDescent="0.3">
      <c r="D119" s="30"/>
    </row>
    <row r="120" spans="4:4" s="29" customFormat="1" x14ac:dyDescent="0.3">
      <c r="D120" s="30"/>
    </row>
    <row r="121" spans="4:4" s="29" customFormat="1" x14ac:dyDescent="0.3">
      <c r="D121" s="30"/>
    </row>
    <row r="122" spans="4:4" s="29" customFormat="1" x14ac:dyDescent="0.3">
      <c r="D122" s="30"/>
    </row>
    <row r="123" spans="4:4" s="29" customFormat="1" x14ac:dyDescent="0.3">
      <c r="D123" s="30"/>
    </row>
    <row r="124" spans="4:4" s="29" customFormat="1" x14ac:dyDescent="0.3">
      <c r="D124" s="30"/>
    </row>
    <row r="125" spans="4:4" s="29" customFormat="1" x14ac:dyDescent="0.3">
      <c r="D125" s="30"/>
    </row>
    <row r="126" spans="4:4" s="29" customFormat="1" x14ac:dyDescent="0.3">
      <c r="D126" s="30"/>
    </row>
    <row r="127" spans="4:4" s="29" customFormat="1" x14ac:dyDescent="0.3">
      <c r="D127" s="30"/>
    </row>
    <row r="128" spans="4:4" s="29" customFormat="1" x14ac:dyDescent="0.3">
      <c r="D128" s="30"/>
    </row>
    <row r="129" spans="4:4" s="29" customFormat="1" x14ac:dyDescent="0.3">
      <c r="D129" s="30"/>
    </row>
    <row r="130" spans="4:4" s="29" customFormat="1" x14ac:dyDescent="0.3">
      <c r="D130" s="30"/>
    </row>
    <row r="131" spans="4:4" s="29" customFormat="1" x14ac:dyDescent="0.3">
      <c r="D131" s="30"/>
    </row>
    <row r="132" spans="4:4" s="29" customFormat="1" x14ac:dyDescent="0.3">
      <c r="D132" s="30"/>
    </row>
    <row r="133" spans="4:4" s="29" customFormat="1" x14ac:dyDescent="0.3">
      <c r="D133" s="30"/>
    </row>
    <row r="134" spans="4:4" s="29" customFormat="1" x14ac:dyDescent="0.3">
      <c r="D134" s="30"/>
    </row>
    <row r="135" spans="4:4" s="29" customFormat="1" x14ac:dyDescent="0.3">
      <c r="D135" s="30"/>
    </row>
    <row r="136" spans="4:4" s="29" customFormat="1" x14ac:dyDescent="0.3">
      <c r="D136" s="30"/>
    </row>
    <row r="137" spans="4:4" s="29" customFormat="1" x14ac:dyDescent="0.3">
      <c r="D137" s="30"/>
    </row>
    <row r="138" spans="4:4" s="29" customFormat="1" x14ac:dyDescent="0.3">
      <c r="D138" s="30"/>
    </row>
    <row r="139" spans="4:4" s="29" customFormat="1" x14ac:dyDescent="0.3">
      <c r="D139" s="30"/>
    </row>
    <row r="140" spans="4:4" s="29" customFormat="1" x14ac:dyDescent="0.3">
      <c r="D140" s="30"/>
    </row>
    <row r="141" spans="4:4" s="29" customFormat="1" x14ac:dyDescent="0.3">
      <c r="D141" s="30"/>
    </row>
    <row r="142" spans="4:4" s="29" customFormat="1" x14ac:dyDescent="0.3">
      <c r="D142" s="30"/>
    </row>
    <row r="143" spans="4:4" s="29" customFormat="1" x14ac:dyDescent="0.3">
      <c r="D143" s="30"/>
    </row>
    <row r="144" spans="4:4" s="29" customFormat="1" x14ac:dyDescent="0.3">
      <c r="D144" s="30"/>
    </row>
    <row r="145" spans="4:4" s="29" customFormat="1" x14ac:dyDescent="0.3">
      <c r="D145" s="30"/>
    </row>
    <row r="146" spans="4:4" s="29" customFormat="1" x14ac:dyDescent="0.3">
      <c r="D146" s="30"/>
    </row>
    <row r="147" spans="4:4" s="29" customFormat="1" x14ac:dyDescent="0.3">
      <c r="D147" s="30"/>
    </row>
    <row r="148" spans="4:4" s="29" customFormat="1" x14ac:dyDescent="0.3">
      <c r="D148" s="30"/>
    </row>
    <row r="149" spans="4:4" s="29" customFormat="1" x14ac:dyDescent="0.3">
      <c r="D149" s="30"/>
    </row>
    <row r="150" spans="4:4" s="29" customFormat="1" x14ac:dyDescent="0.3">
      <c r="D150" s="30"/>
    </row>
    <row r="151" spans="4:4" s="29" customFormat="1" x14ac:dyDescent="0.3">
      <c r="D151" s="30"/>
    </row>
    <row r="152" spans="4:4" s="29" customFormat="1" x14ac:dyDescent="0.3">
      <c r="D152" s="30"/>
    </row>
    <row r="153" spans="4:4" s="29" customFormat="1" x14ac:dyDescent="0.3">
      <c r="D153" s="30"/>
    </row>
    <row r="154" spans="4:4" s="29" customFormat="1" x14ac:dyDescent="0.3">
      <c r="D154" s="30"/>
    </row>
    <row r="155" spans="4:4" s="29" customFormat="1" x14ac:dyDescent="0.3">
      <c r="D155" s="30"/>
    </row>
    <row r="156" spans="4:4" s="29" customFormat="1" x14ac:dyDescent="0.3">
      <c r="D156" s="30"/>
    </row>
    <row r="157" spans="4:4" s="29" customFormat="1" x14ac:dyDescent="0.3">
      <c r="D157" s="30"/>
    </row>
    <row r="158" spans="4:4" s="29" customFormat="1" x14ac:dyDescent="0.3">
      <c r="D158" s="30"/>
    </row>
    <row r="159" spans="4:4" s="29" customFormat="1" x14ac:dyDescent="0.3">
      <c r="D159" s="30"/>
    </row>
    <row r="160" spans="4:4" s="29" customFormat="1" x14ac:dyDescent="0.3">
      <c r="D160" s="30"/>
    </row>
    <row r="161" spans="4:4" s="29" customFormat="1" x14ac:dyDescent="0.3">
      <c r="D161" s="30"/>
    </row>
    <row r="162" spans="4:4" s="29" customFormat="1" x14ac:dyDescent="0.3">
      <c r="D162" s="30"/>
    </row>
    <row r="163" spans="4:4" s="29" customFormat="1" x14ac:dyDescent="0.3">
      <c r="D163" s="30"/>
    </row>
    <row r="164" spans="4:4" s="29" customFormat="1" x14ac:dyDescent="0.3">
      <c r="D164" s="30"/>
    </row>
    <row r="165" spans="4:4" s="29" customFormat="1" x14ac:dyDescent="0.3">
      <c r="D165" s="30"/>
    </row>
    <row r="166" spans="4:4" s="29" customFormat="1" x14ac:dyDescent="0.3">
      <c r="D166" s="30"/>
    </row>
    <row r="167" spans="4:4" s="29" customFormat="1" x14ac:dyDescent="0.3">
      <c r="D167" s="30"/>
    </row>
    <row r="168" spans="4:4" s="29" customFormat="1" x14ac:dyDescent="0.3">
      <c r="D168" s="30"/>
    </row>
    <row r="169" spans="4:4" s="29" customFormat="1" x14ac:dyDescent="0.3">
      <c r="D169" s="30"/>
    </row>
    <row r="170" spans="4:4" s="29" customFormat="1" x14ac:dyDescent="0.3">
      <c r="D170" s="30"/>
    </row>
    <row r="171" spans="4:4" s="29" customFormat="1" x14ac:dyDescent="0.3">
      <c r="D171" s="30"/>
    </row>
    <row r="172" spans="4:4" s="29" customFormat="1" x14ac:dyDescent="0.3">
      <c r="D172" s="30"/>
    </row>
    <row r="173" spans="4:4" s="29" customFormat="1" x14ac:dyDescent="0.3">
      <c r="D173" s="30"/>
    </row>
    <row r="174" spans="4:4" s="29" customFormat="1" x14ac:dyDescent="0.3">
      <c r="D174" s="30"/>
    </row>
    <row r="175" spans="4:4" s="29" customFormat="1" x14ac:dyDescent="0.3">
      <c r="D175" s="30"/>
    </row>
    <row r="176" spans="4:4" s="29" customFormat="1" x14ac:dyDescent="0.3">
      <c r="D176" s="30"/>
    </row>
    <row r="177" spans="4:4" s="29" customFormat="1" x14ac:dyDescent="0.3">
      <c r="D177" s="30"/>
    </row>
    <row r="178" spans="4:4" s="29" customFormat="1" x14ac:dyDescent="0.3">
      <c r="D178" s="30"/>
    </row>
    <row r="179" spans="4:4" s="29" customFormat="1" x14ac:dyDescent="0.3">
      <c r="D179" s="30"/>
    </row>
    <row r="180" spans="4:4" s="29" customFormat="1" x14ac:dyDescent="0.3">
      <c r="D180" s="30"/>
    </row>
    <row r="181" spans="4:4" s="29" customFormat="1" x14ac:dyDescent="0.3">
      <c r="D181" s="30"/>
    </row>
    <row r="182" spans="4:4" s="29" customFormat="1" x14ac:dyDescent="0.3">
      <c r="D182" s="30"/>
    </row>
    <row r="183" spans="4:4" s="29" customFormat="1" x14ac:dyDescent="0.3">
      <c r="D183" s="30"/>
    </row>
    <row r="184" spans="4:4" s="29" customFormat="1" x14ac:dyDescent="0.3">
      <c r="D184" s="30"/>
    </row>
    <row r="185" spans="4:4" s="29" customFormat="1" x14ac:dyDescent="0.3">
      <c r="D185" s="30"/>
    </row>
    <row r="186" spans="4:4" s="29" customFormat="1" x14ac:dyDescent="0.3">
      <c r="D186" s="30"/>
    </row>
    <row r="187" spans="4:4" s="29" customFormat="1" x14ac:dyDescent="0.3">
      <c r="D187" s="30"/>
    </row>
    <row r="188" spans="4:4" s="29" customFormat="1" x14ac:dyDescent="0.3">
      <c r="D188" s="30"/>
    </row>
    <row r="189" spans="4:4" s="29" customFormat="1" x14ac:dyDescent="0.3">
      <c r="D189" s="30"/>
    </row>
    <row r="190" spans="4:4" s="29" customFormat="1" x14ac:dyDescent="0.3">
      <c r="D190" s="30"/>
    </row>
    <row r="191" spans="4:4" s="29" customFormat="1" x14ac:dyDescent="0.3">
      <c r="D191" s="30"/>
    </row>
    <row r="192" spans="4:4" s="29" customFormat="1" x14ac:dyDescent="0.3">
      <c r="D192" s="30"/>
    </row>
    <row r="193" spans="4:4" s="29" customFormat="1" x14ac:dyDescent="0.3">
      <c r="D193" s="30"/>
    </row>
    <row r="194" spans="4:4" s="29" customFormat="1" x14ac:dyDescent="0.3">
      <c r="D194" s="30"/>
    </row>
    <row r="195" spans="4:4" s="29" customFormat="1" x14ac:dyDescent="0.3">
      <c r="D195" s="30"/>
    </row>
    <row r="196" spans="4:4" s="29" customFormat="1" x14ac:dyDescent="0.3">
      <c r="D196" s="30"/>
    </row>
    <row r="197" spans="4:4" s="29" customFormat="1" x14ac:dyDescent="0.3">
      <c r="D197" s="30"/>
    </row>
    <row r="198" spans="4:4" s="29" customFormat="1" x14ac:dyDescent="0.3">
      <c r="D198" s="30"/>
    </row>
    <row r="199" spans="4:4" s="29" customFormat="1" x14ac:dyDescent="0.3">
      <c r="D199" s="30"/>
    </row>
    <row r="200" spans="4:4" s="29" customFormat="1" x14ac:dyDescent="0.3">
      <c r="D200" s="30"/>
    </row>
    <row r="201" spans="4:4" s="29" customFormat="1" x14ac:dyDescent="0.3">
      <c r="D201" s="30"/>
    </row>
    <row r="202" spans="4:4" s="29" customFormat="1" x14ac:dyDescent="0.3">
      <c r="D202" s="30"/>
    </row>
    <row r="203" spans="4:4" s="29" customFormat="1" x14ac:dyDescent="0.3">
      <c r="D203" s="30"/>
    </row>
    <row r="204" spans="4:4" s="29" customFormat="1" x14ac:dyDescent="0.3">
      <c r="D204" s="30"/>
    </row>
    <row r="205" spans="4:4" s="29" customFormat="1" x14ac:dyDescent="0.3">
      <c r="D205" s="30"/>
    </row>
    <row r="206" spans="4:4" s="29" customFormat="1" x14ac:dyDescent="0.3">
      <c r="D206" s="30"/>
    </row>
    <row r="207" spans="4:4" s="29" customFormat="1" x14ac:dyDescent="0.3">
      <c r="D207" s="30"/>
    </row>
    <row r="208" spans="4:4" s="29" customFormat="1" x14ac:dyDescent="0.3">
      <c r="D208" s="30"/>
    </row>
    <row r="209" spans="4:4" s="29" customFormat="1" x14ac:dyDescent="0.3">
      <c r="D209" s="30"/>
    </row>
    <row r="210" spans="4:4" s="29" customFormat="1" x14ac:dyDescent="0.3">
      <c r="D210" s="30"/>
    </row>
    <row r="211" spans="4:4" s="29" customFormat="1" x14ac:dyDescent="0.3">
      <c r="D211" s="30"/>
    </row>
    <row r="212" spans="4:4" s="29" customFormat="1" x14ac:dyDescent="0.3">
      <c r="D212" s="30"/>
    </row>
    <row r="213" spans="4:4" s="29" customFormat="1" x14ac:dyDescent="0.3">
      <c r="D213" s="30"/>
    </row>
    <row r="214" spans="4:4" s="29" customFormat="1" x14ac:dyDescent="0.3">
      <c r="D214" s="30"/>
    </row>
    <row r="215" spans="4:4" s="29" customFormat="1" x14ac:dyDescent="0.3">
      <c r="D215" s="30"/>
    </row>
    <row r="216" spans="4:4" s="29" customFormat="1" x14ac:dyDescent="0.3">
      <c r="D216" s="30"/>
    </row>
    <row r="217" spans="4:4" s="29" customFormat="1" x14ac:dyDescent="0.3">
      <c r="D217" s="30"/>
    </row>
    <row r="218" spans="4:4" s="29" customFormat="1" x14ac:dyDescent="0.3">
      <c r="D218" s="30"/>
    </row>
    <row r="219" spans="4:4" s="29" customFormat="1" x14ac:dyDescent="0.3">
      <c r="D219" s="30"/>
    </row>
    <row r="220" spans="4:4" s="29" customFormat="1" x14ac:dyDescent="0.3">
      <c r="D220" s="30"/>
    </row>
    <row r="221" spans="4:4" s="29" customFormat="1" x14ac:dyDescent="0.3">
      <c r="D221" s="30"/>
    </row>
    <row r="222" spans="4:4" s="29" customFormat="1" x14ac:dyDescent="0.3">
      <c r="D222" s="30"/>
    </row>
    <row r="223" spans="4:4" s="29" customFormat="1" x14ac:dyDescent="0.3">
      <c r="D223" s="30"/>
    </row>
    <row r="224" spans="4:4" s="29" customFormat="1" x14ac:dyDescent="0.3">
      <c r="D224" s="30"/>
    </row>
    <row r="225" spans="4:4" s="29" customFormat="1" x14ac:dyDescent="0.3">
      <c r="D225" s="30"/>
    </row>
    <row r="226" spans="4:4" s="29" customFormat="1" x14ac:dyDescent="0.3">
      <c r="D226" s="30"/>
    </row>
    <row r="227" spans="4:4" s="29" customFormat="1" x14ac:dyDescent="0.3">
      <c r="D227" s="30"/>
    </row>
    <row r="228" spans="4:4" s="29" customFormat="1" x14ac:dyDescent="0.3">
      <c r="D228" s="30"/>
    </row>
    <row r="229" spans="4:4" s="29" customFormat="1" x14ac:dyDescent="0.3">
      <c r="D229" s="30"/>
    </row>
    <row r="230" spans="4:4" s="29" customFormat="1" x14ac:dyDescent="0.3">
      <c r="D230" s="30"/>
    </row>
    <row r="231" spans="4:4" s="29" customFormat="1" x14ac:dyDescent="0.3">
      <c r="D231" s="30"/>
    </row>
    <row r="232" spans="4:4" s="29" customFormat="1" x14ac:dyDescent="0.3">
      <c r="D232" s="30"/>
    </row>
    <row r="233" spans="4:4" s="29" customFormat="1" x14ac:dyDescent="0.3">
      <c r="D233" s="30"/>
    </row>
    <row r="234" spans="4:4" s="29" customFormat="1" x14ac:dyDescent="0.3">
      <c r="D234" s="30"/>
    </row>
    <row r="235" spans="4:4" s="29" customFormat="1" x14ac:dyDescent="0.3">
      <c r="D235" s="30"/>
    </row>
    <row r="236" spans="4:4" s="29" customFormat="1" x14ac:dyDescent="0.3">
      <c r="D236" s="30"/>
    </row>
    <row r="237" spans="4:4" s="29" customFormat="1" x14ac:dyDescent="0.3">
      <c r="D237" s="30"/>
    </row>
    <row r="238" spans="4:4" s="29" customFormat="1" x14ac:dyDescent="0.3">
      <c r="D238" s="30"/>
    </row>
    <row r="239" spans="4:4" s="29" customFormat="1" x14ac:dyDescent="0.3">
      <c r="D239" s="30"/>
    </row>
    <row r="240" spans="4:4" s="29" customFormat="1" x14ac:dyDescent="0.3">
      <c r="D240" s="30"/>
    </row>
    <row r="241" spans="4:4" s="29" customFormat="1" x14ac:dyDescent="0.3">
      <c r="D241" s="30"/>
    </row>
    <row r="242" spans="4:4" s="29" customFormat="1" x14ac:dyDescent="0.3">
      <c r="D242" s="30"/>
    </row>
    <row r="243" spans="4:4" s="29" customFormat="1" x14ac:dyDescent="0.3">
      <c r="D243" s="30"/>
    </row>
    <row r="244" spans="4:4" s="29" customFormat="1" x14ac:dyDescent="0.3">
      <c r="D244" s="30"/>
    </row>
    <row r="245" spans="4:4" s="29" customFormat="1" x14ac:dyDescent="0.3">
      <c r="D245" s="30"/>
    </row>
    <row r="246" spans="4:4" s="29" customFormat="1" x14ac:dyDescent="0.3">
      <c r="D246" s="30"/>
    </row>
    <row r="247" spans="4:4" s="29" customFormat="1" x14ac:dyDescent="0.3">
      <c r="D247" s="30"/>
    </row>
    <row r="248" spans="4:4" s="29" customFormat="1" x14ac:dyDescent="0.3">
      <c r="D248" s="30"/>
    </row>
    <row r="249" spans="4:4" s="29" customFormat="1" x14ac:dyDescent="0.3">
      <c r="D249" s="30"/>
    </row>
    <row r="250" spans="4:4" s="29" customFormat="1" x14ac:dyDescent="0.3">
      <c r="D250" s="30"/>
    </row>
    <row r="251" spans="4:4" s="29" customFormat="1" x14ac:dyDescent="0.3">
      <c r="D251" s="30"/>
    </row>
    <row r="252" spans="4:4" s="29" customFormat="1" x14ac:dyDescent="0.3">
      <c r="D252" s="30"/>
    </row>
    <row r="253" spans="4:4" s="29" customFormat="1" x14ac:dyDescent="0.3">
      <c r="D253" s="30"/>
    </row>
    <row r="254" spans="4:4" s="29" customFormat="1" x14ac:dyDescent="0.3">
      <c r="D254" s="30"/>
    </row>
    <row r="255" spans="4:4" s="29" customFormat="1" x14ac:dyDescent="0.3">
      <c r="D255" s="30"/>
    </row>
    <row r="256" spans="4:4" s="29" customFormat="1" x14ac:dyDescent="0.3">
      <c r="D256" s="30"/>
    </row>
    <row r="257" spans="4:4" s="29" customFormat="1" x14ac:dyDescent="0.3">
      <c r="D257" s="30"/>
    </row>
    <row r="258" spans="4:4" s="29" customFormat="1" x14ac:dyDescent="0.3">
      <c r="D258" s="30"/>
    </row>
    <row r="259" spans="4:4" s="29" customFormat="1" x14ac:dyDescent="0.3">
      <c r="D259" s="30"/>
    </row>
    <row r="260" spans="4:4" s="29" customFormat="1" x14ac:dyDescent="0.3">
      <c r="D260" s="30"/>
    </row>
    <row r="261" spans="4:4" s="29" customFormat="1" x14ac:dyDescent="0.3">
      <c r="D261" s="30"/>
    </row>
    <row r="262" spans="4:4" s="29" customFormat="1" x14ac:dyDescent="0.3">
      <c r="D262" s="30"/>
    </row>
    <row r="263" spans="4:4" s="29" customFormat="1" x14ac:dyDescent="0.3">
      <c r="D263" s="30"/>
    </row>
    <row r="264" spans="4:4" s="29" customFormat="1" x14ac:dyDescent="0.3">
      <c r="D264" s="30"/>
    </row>
  </sheetData>
  <conditionalFormatting sqref="E22 E63:E72">
    <cfRule type="cellIs" dxfId="14" priority="15" operator="greaterThan">
      <formula>F22</formula>
    </cfRule>
  </conditionalFormatting>
  <conditionalFormatting sqref="F22">
    <cfRule type="cellIs" dxfId="13" priority="14" operator="greaterThan">
      <formula>E22</formula>
    </cfRule>
  </conditionalFormatting>
  <conditionalFormatting sqref="E23:E32">
    <cfRule type="cellIs" dxfId="12" priority="13" operator="greaterThan">
      <formula>F23</formula>
    </cfRule>
  </conditionalFormatting>
  <conditionalFormatting sqref="F23:F32">
    <cfRule type="cellIs" dxfId="11" priority="12" operator="greaterThan">
      <formula>E23</formula>
    </cfRule>
  </conditionalFormatting>
  <conditionalFormatting sqref="D22 D63:D72 G63:H72">
    <cfRule type="cellIs" dxfId="10" priority="11" operator="greaterThan">
      <formula>0</formula>
    </cfRule>
  </conditionalFormatting>
  <conditionalFormatting sqref="D23:D32">
    <cfRule type="cellIs" dxfId="9" priority="10" operator="greaterThan">
      <formula>0</formula>
    </cfRule>
  </conditionalFormatting>
  <conditionalFormatting sqref="G22:G32">
    <cfRule type="cellIs" dxfId="8" priority="9" operator="greaterThan">
      <formula>0</formula>
    </cfRule>
  </conditionalFormatting>
  <conditionalFormatting sqref="H22:H32">
    <cfRule type="cellIs" dxfId="7" priority="8" operator="greaterThan">
      <formula>0</formula>
    </cfRule>
  </conditionalFormatting>
  <conditionalFormatting sqref="F47">
    <cfRule type="cellIs" dxfId="6" priority="7" operator="greaterThan">
      <formula>E47</formula>
    </cfRule>
  </conditionalFormatting>
  <conditionalFormatting sqref="E47:E57">
    <cfRule type="cellIs" dxfId="5" priority="6" operator="greaterThan">
      <formula>F47</formula>
    </cfRule>
  </conditionalFormatting>
  <conditionalFormatting sqref="F48:F57">
    <cfRule type="cellIs" dxfId="4" priority="5" operator="greaterThan">
      <formula>E48</formula>
    </cfRule>
  </conditionalFormatting>
  <conditionalFormatting sqref="D47:D57">
    <cfRule type="cellIs" dxfId="3" priority="4" operator="greaterThan">
      <formula>0</formula>
    </cfRule>
  </conditionalFormatting>
  <conditionalFormatting sqref="G47:G57">
    <cfRule type="cellIs" dxfId="2" priority="3" operator="greaterThan">
      <formula>0</formula>
    </cfRule>
  </conditionalFormatting>
  <conditionalFormatting sqref="H47:H57">
    <cfRule type="cellIs" dxfId="1" priority="2" operator="greaterThan">
      <formula>0</formula>
    </cfRule>
  </conditionalFormatting>
  <conditionalFormatting sqref="F63:F72">
    <cfRule type="cellIs" dxfId="0" priority="1" operator="greaterThan">
      <formula>E63</formula>
    </cfRule>
  </conditionalFormatting>
  <pageMargins left="0.47244094488188981" right="0.47244094488188981" top="1.1811023622047245" bottom="0.78740157480314965" header="0.31496062992125984" footer="0.31496062992125984"/>
  <pageSetup paperSize="9" scale="53" orientation="portrait" horizontalDpi="1200" verticalDpi="1200" r:id="rId1"/>
  <headerFooter>
    <oddHeader>&amp;L&amp;"+,Standard"&amp;12 Jan Schäfer-Kunz
 &amp;"+,Fett"Buchführung und Jahresabschluss</oddHeader>
    <oddFooter>&amp;L&amp;8 Copyright © Schäffer-Poeschel Verlag für Wirtschaft · Steuern · Recht GmbH&amp;R&amp;8&amp;F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D36"/>
  <sheetViews>
    <sheetView zoomScaleNormal="100" workbookViewId="0">
      <selection activeCell="B2" sqref="B2"/>
    </sheetView>
  </sheetViews>
  <sheetFormatPr baseColWidth="10" defaultRowHeight="14.4" x14ac:dyDescent="0.3"/>
  <cols>
    <col min="1" max="1" width="2.6640625" style="4" customWidth="1"/>
    <col min="2" max="2" width="18" style="4" bestFit="1" customWidth="1"/>
    <col min="3" max="3" width="27.33203125" style="4" bestFit="1" customWidth="1"/>
    <col min="4" max="4" width="27.33203125" style="4" customWidth="1"/>
    <col min="5" max="5" width="2.6640625" style="4" customWidth="1"/>
    <col min="6" max="250" width="11.5546875" style="4"/>
    <col min="251" max="251" width="2.88671875" style="4" customWidth="1"/>
    <col min="252" max="252" width="34.44140625" style="4" bestFit="1" customWidth="1"/>
    <col min="253" max="253" width="30.44140625" style="4" bestFit="1" customWidth="1"/>
    <col min="254" max="255" width="21.44140625" style="4" customWidth="1"/>
    <col min="256" max="256" width="13.5546875" style="4" customWidth="1"/>
    <col min="257" max="257" width="15.6640625" style="4" customWidth="1"/>
    <col min="258" max="506" width="11.5546875" style="4"/>
    <col min="507" max="507" width="2.88671875" style="4" customWidth="1"/>
    <col min="508" max="508" width="34.44140625" style="4" bestFit="1" customWidth="1"/>
    <col min="509" max="509" width="30.44140625" style="4" bestFit="1" customWidth="1"/>
    <col min="510" max="511" width="21.44140625" style="4" customWidth="1"/>
    <col min="512" max="512" width="13.5546875" style="4" customWidth="1"/>
    <col min="513" max="513" width="15.6640625" style="4" customWidth="1"/>
    <col min="514" max="762" width="11.5546875" style="4"/>
    <col min="763" max="763" width="2.88671875" style="4" customWidth="1"/>
    <col min="764" max="764" width="34.44140625" style="4" bestFit="1" customWidth="1"/>
    <col min="765" max="765" width="30.44140625" style="4" bestFit="1" customWidth="1"/>
    <col min="766" max="767" width="21.44140625" style="4" customWidth="1"/>
    <col min="768" max="768" width="13.5546875" style="4" customWidth="1"/>
    <col min="769" max="769" width="15.6640625" style="4" customWidth="1"/>
    <col min="770" max="1018" width="11.5546875" style="4"/>
    <col min="1019" max="1019" width="2.88671875" style="4" customWidth="1"/>
    <col min="1020" max="1020" width="34.44140625" style="4" bestFit="1" customWidth="1"/>
    <col min="1021" max="1021" width="30.44140625" style="4" bestFit="1" customWidth="1"/>
    <col min="1022" max="1023" width="21.44140625" style="4" customWidth="1"/>
    <col min="1024" max="1024" width="13.5546875" style="4" customWidth="1"/>
    <col min="1025" max="1025" width="15.6640625" style="4" customWidth="1"/>
    <col min="1026" max="1274" width="11.5546875" style="4"/>
    <col min="1275" max="1275" width="2.88671875" style="4" customWidth="1"/>
    <col min="1276" max="1276" width="34.44140625" style="4" bestFit="1" customWidth="1"/>
    <col min="1277" max="1277" width="30.44140625" style="4" bestFit="1" customWidth="1"/>
    <col min="1278" max="1279" width="21.44140625" style="4" customWidth="1"/>
    <col min="1280" max="1280" width="13.5546875" style="4" customWidth="1"/>
    <col min="1281" max="1281" width="15.6640625" style="4" customWidth="1"/>
    <col min="1282" max="1530" width="11.5546875" style="4"/>
    <col min="1531" max="1531" width="2.88671875" style="4" customWidth="1"/>
    <col min="1532" max="1532" width="34.44140625" style="4" bestFit="1" customWidth="1"/>
    <col min="1533" max="1533" width="30.44140625" style="4" bestFit="1" customWidth="1"/>
    <col min="1534" max="1535" width="21.44140625" style="4" customWidth="1"/>
    <col min="1536" max="1536" width="13.5546875" style="4" customWidth="1"/>
    <col min="1537" max="1537" width="15.6640625" style="4" customWidth="1"/>
    <col min="1538" max="1786" width="11.5546875" style="4"/>
    <col min="1787" max="1787" width="2.88671875" style="4" customWidth="1"/>
    <col min="1788" max="1788" width="34.44140625" style="4" bestFit="1" customWidth="1"/>
    <col min="1789" max="1789" width="30.44140625" style="4" bestFit="1" customWidth="1"/>
    <col min="1790" max="1791" width="21.44140625" style="4" customWidth="1"/>
    <col min="1792" max="1792" width="13.5546875" style="4" customWidth="1"/>
    <col min="1793" max="1793" width="15.6640625" style="4" customWidth="1"/>
    <col min="1794" max="2042" width="11.5546875" style="4"/>
    <col min="2043" max="2043" width="2.88671875" style="4" customWidth="1"/>
    <col min="2044" max="2044" width="34.44140625" style="4" bestFit="1" customWidth="1"/>
    <col min="2045" max="2045" width="30.44140625" style="4" bestFit="1" customWidth="1"/>
    <col min="2046" max="2047" width="21.44140625" style="4" customWidth="1"/>
    <col min="2048" max="2048" width="13.5546875" style="4" customWidth="1"/>
    <col min="2049" max="2049" width="15.6640625" style="4" customWidth="1"/>
    <col min="2050" max="2298" width="11.5546875" style="4"/>
    <col min="2299" max="2299" width="2.88671875" style="4" customWidth="1"/>
    <col min="2300" max="2300" width="34.44140625" style="4" bestFit="1" customWidth="1"/>
    <col min="2301" max="2301" width="30.44140625" style="4" bestFit="1" customWidth="1"/>
    <col min="2302" max="2303" width="21.44140625" style="4" customWidth="1"/>
    <col min="2304" max="2304" width="13.5546875" style="4" customWidth="1"/>
    <col min="2305" max="2305" width="15.6640625" style="4" customWidth="1"/>
    <col min="2306" max="2554" width="11.5546875" style="4"/>
    <col min="2555" max="2555" width="2.88671875" style="4" customWidth="1"/>
    <col min="2556" max="2556" width="34.44140625" style="4" bestFit="1" customWidth="1"/>
    <col min="2557" max="2557" width="30.44140625" style="4" bestFit="1" customWidth="1"/>
    <col min="2558" max="2559" width="21.44140625" style="4" customWidth="1"/>
    <col min="2560" max="2560" width="13.5546875" style="4" customWidth="1"/>
    <col min="2561" max="2561" width="15.6640625" style="4" customWidth="1"/>
    <col min="2562" max="2810" width="11.5546875" style="4"/>
    <col min="2811" max="2811" width="2.88671875" style="4" customWidth="1"/>
    <col min="2812" max="2812" width="34.44140625" style="4" bestFit="1" customWidth="1"/>
    <col min="2813" max="2813" width="30.44140625" style="4" bestFit="1" customWidth="1"/>
    <col min="2814" max="2815" width="21.44140625" style="4" customWidth="1"/>
    <col min="2816" max="2816" width="13.5546875" style="4" customWidth="1"/>
    <col min="2817" max="2817" width="15.6640625" style="4" customWidth="1"/>
    <col min="2818" max="3066" width="11.5546875" style="4"/>
    <col min="3067" max="3067" width="2.88671875" style="4" customWidth="1"/>
    <col min="3068" max="3068" width="34.44140625" style="4" bestFit="1" customWidth="1"/>
    <col min="3069" max="3069" width="30.44140625" style="4" bestFit="1" customWidth="1"/>
    <col min="3070" max="3071" width="21.44140625" style="4" customWidth="1"/>
    <col min="3072" max="3072" width="13.5546875" style="4" customWidth="1"/>
    <col min="3073" max="3073" width="15.6640625" style="4" customWidth="1"/>
    <col min="3074" max="3322" width="11.5546875" style="4"/>
    <col min="3323" max="3323" width="2.88671875" style="4" customWidth="1"/>
    <col min="3324" max="3324" width="34.44140625" style="4" bestFit="1" customWidth="1"/>
    <col min="3325" max="3325" width="30.44140625" style="4" bestFit="1" customWidth="1"/>
    <col min="3326" max="3327" width="21.44140625" style="4" customWidth="1"/>
    <col min="3328" max="3328" width="13.5546875" style="4" customWidth="1"/>
    <col min="3329" max="3329" width="15.6640625" style="4" customWidth="1"/>
    <col min="3330" max="3578" width="11.5546875" style="4"/>
    <col min="3579" max="3579" width="2.88671875" style="4" customWidth="1"/>
    <col min="3580" max="3580" width="34.44140625" style="4" bestFit="1" customWidth="1"/>
    <col min="3581" max="3581" width="30.44140625" style="4" bestFit="1" customWidth="1"/>
    <col min="3582" max="3583" width="21.44140625" style="4" customWidth="1"/>
    <col min="3584" max="3584" width="13.5546875" style="4" customWidth="1"/>
    <col min="3585" max="3585" width="15.6640625" style="4" customWidth="1"/>
    <col min="3586" max="3834" width="11.5546875" style="4"/>
    <col min="3835" max="3835" width="2.88671875" style="4" customWidth="1"/>
    <col min="3836" max="3836" width="34.44140625" style="4" bestFit="1" customWidth="1"/>
    <col min="3837" max="3837" width="30.44140625" style="4" bestFit="1" customWidth="1"/>
    <col min="3838" max="3839" width="21.44140625" style="4" customWidth="1"/>
    <col min="3840" max="3840" width="13.5546875" style="4" customWidth="1"/>
    <col min="3841" max="3841" width="15.6640625" style="4" customWidth="1"/>
    <col min="3842" max="4090" width="11.5546875" style="4"/>
    <col min="4091" max="4091" width="2.88671875" style="4" customWidth="1"/>
    <col min="4092" max="4092" width="34.44140625" style="4" bestFit="1" customWidth="1"/>
    <col min="4093" max="4093" width="30.44140625" style="4" bestFit="1" customWidth="1"/>
    <col min="4094" max="4095" width="21.44140625" style="4" customWidth="1"/>
    <col min="4096" max="4096" width="13.5546875" style="4" customWidth="1"/>
    <col min="4097" max="4097" width="15.6640625" style="4" customWidth="1"/>
    <col min="4098" max="4346" width="11.5546875" style="4"/>
    <col min="4347" max="4347" width="2.88671875" style="4" customWidth="1"/>
    <col min="4348" max="4348" width="34.44140625" style="4" bestFit="1" customWidth="1"/>
    <col min="4349" max="4349" width="30.44140625" style="4" bestFit="1" customWidth="1"/>
    <col min="4350" max="4351" width="21.44140625" style="4" customWidth="1"/>
    <col min="4352" max="4352" width="13.5546875" style="4" customWidth="1"/>
    <col min="4353" max="4353" width="15.6640625" style="4" customWidth="1"/>
    <col min="4354" max="4602" width="11.5546875" style="4"/>
    <col min="4603" max="4603" width="2.88671875" style="4" customWidth="1"/>
    <col min="4604" max="4604" width="34.44140625" style="4" bestFit="1" customWidth="1"/>
    <col min="4605" max="4605" width="30.44140625" style="4" bestFit="1" customWidth="1"/>
    <col min="4606" max="4607" width="21.44140625" style="4" customWidth="1"/>
    <col min="4608" max="4608" width="13.5546875" style="4" customWidth="1"/>
    <col min="4609" max="4609" width="15.6640625" style="4" customWidth="1"/>
    <col min="4610" max="4858" width="11.5546875" style="4"/>
    <col min="4859" max="4859" width="2.88671875" style="4" customWidth="1"/>
    <col min="4860" max="4860" width="34.44140625" style="4" bestFit="1" customWidth="1"/>
    <col min="4861" max="4861" width="30.44140625" style="4" bestFit="1" customWidth="1"/>
    <col min="4862" max="4863" width="21.44140625" style="4" customWidth="1"/>
    <col min="4864" max="4864" width="13.5546875" style="4" customWidth="1"/>
    <col min="4865" max="4865" width="15.6640625" style="4" customWidth="1"/>
    <col min="4866" max="5114" width="11.5546875" style="4"/>
    <col min="5115" max="5115" width="2.88671875" style="4" customWidth="1"/>
    <col min="5116" max="5116" width="34.44140625" style="4" bestFit="1" customWidth="1"/>
    <col min="5117" max="5117" width="30.44140625" style="4" bestFit="1" customWidth="1"/>
    <col min="5118" max="5119" width="21.44140625" style="4" customWidth="1"/>
    <col min="5120" max="5120" width="13.5546875" style="4" customWidth="1"/>
    <col min="5121" max="5121" width="15.6640625" style="4" customWidth="1"/>
    <col min="5122" max="5370" width="11.5546875" style="4"/>
    <col min="5371" max="5371" width="2.88671875" style="4" customWidth="1"/>
    <col min="5372" max="5372" width="34.44140625" style="4" bestFit="1" customWidth="1"/>
    <col min="5373" max="5373" width="30.44140625" style="4" bestFit="1" customWidth="1"/>
    <col min="5374" max="5375" width="21.44140625" style="4" customWidth="1"/>
    <col min="5376" max="5376" width="13.5546875" style="4" customWidth="1"/>
    <col min="5377" max="5377" width="15.6640625" style="4" customWidth="1"/>
    <col min="5378" max="5626" width="11.5546875" style="4"/>
    <col min="5627" max="5627" width="2.88671875" style="4" customWidth="1"/>
    <col min="5628" max="5628" width="34.44140625" style="4" bestFit="1" customWidth="1"/>
    <col min="5629" max="5629" width="30.44140625" style="4" bestFit="1" customWidth="1"/>
    <col min="5630" max="5631" width="21.44140625" style="4" customWidth="1"/>
    <col min="5632" max="5632" width="13.5546875" style="4" customWidth="1"/>
    <col min="5633" max="5633" width="15.6640625" style="4" customWidth="1"/>
    <col min="5634" max="5882" width="11.5546875" style="4"/>
    <col min="5883" max="5883" width="2.88671875" style="4" customWidth="1"/>
    <col min="5884" max="5884" width="34.44140625" style="4" bestFit="1" customWidth="1"/>
    <col min="5885" max="5885" width="30.44140625" style="4" bestFit="1" customWidth="1"/>
    <col min="5886" max="5887" width="21.44140625" style="4" customWidth="1"/>
    <col min="5888" max="5888" width="13.5546875" style="4" customWidth="1"/>
    <col min="5889" max="5889" width="15.6640625" style="4" customWidth="1"/>
    <col min="5890" max="6138" width="11.5546875" style="4"/>
    <col min="6139" max="6139" width="2.88671875" style="4" customWidth="1"/>
    <col min="6140" max="6140" width="34.44140625" style="4" bestFit="1" customWidth="1"/>
    <col min="6141" max="6141" width="30.44140625" style="4" bestFit="1" customWidth="1"/>
    <col min="6142" max="6143" width="21.44140625" style="4" customWidth="1"/>
    <col min="6144" max="6144" width="13.5546875" style="4" customWidth="1"/>
    <col min="6145" max="6145" width="15.6640625" style="4" customWidth="1"/>
    <col min="6146" max="6394" width="11.5546875" style="4"/>
    <col min="6395" max="6395" width="2.88671875" style="4" customWidth="1"/>
    <col min="6396" max="6396" width="34.44140625" style="4" bestFit="1" customWidth="1"/>
    <col min="6397" max="6397" width="30.44140625" style="4" bestFit="1" customWidth="1"/>
    <col min="6398" max="6399" width="21.44140625" style="4" customWidth="1"/>
    <col min="6400" max="6400" width="13.5546875" style="4" customWidth="1"/>
    <col min="6401" max="6401" width="15.6640625" style="4" customWidth="1"/>
    <col min="6402" max="6650" width="11.5546875" style="4"/>
    <col min="6651" max="6651" width="2.88671875" style="4" customWidth="1"/>
    <col min="6652" max="6652" width="34.44140625" style="4" bestFit="1" customWidth="1"/>
    <col min="6653" max="6653" width="30.44140625" style="4" bestFit="1" customWidth="1"/>
    <col min="6654" max="6655" width="21.44140625" style="4" customWidth="1"/>
    <col min="6656" max="6656" width="13.5546875" style="4" customWidth="1"/>
    <col min="6657" max="6657" width="15.6640625" style="4" customWidth="1"/>
    <col min="6658" max="6906" width="11.5546875" style="4"/>
    <col min="6907" max="6907" width="2.88671875" style="4" customWidth="1"/>
    <col min="6908" max="6908" width="34.44140625" style="4" bestFit="1" customWidth="1"/>
    <col min="6909" max="6909" width="30.44140625" style="4" bestFit="1" customWidth="1"/>
    <col min="6910" max="6911" width="21.44140625" style="4" customWidth="1"/>
    <col min="6912" max="6912" width="13.5546875" style="4" customWidth="1"/>
    <col min="6913" max="6913" width="15.6640625" style="4" customWidth="1"/>
    <col min="6914" max="7162" width="11.5546875" style="4"/>
    <col min="7163" max="7163" width="2.88671875" style="4" customWidth="1"/>
    <col min="7164" max="7164" width="34.44140625" style="4" bestFit="1" customWidth="1"/>
    <col min="7165" max="7165" width="30.44140625" style="4" bestFit="1" customWidth="1"/>
    <col min="7166" max="7167" width="21.44140625" style="4" customWidth="1"/>
    <col min="7168" max="7168" width="13.5546875" style="4" customWidth="1"/>
    <col min="7169" max="7169" width="15.6640625" style="4" customWidth="1"/>
    <col min="7170" max="7418" width="11.5546875" style="4"/>
    <col min="7419" max="7419" width="2.88671875" style="4" customWidth="1"/>
    <col min="7420" max="7420" width="34.44140625" style="4" bestFit="1" customWidth="1"/>
    <col min="7421" max="7421" width="30.44140625" style="4" bestFit="1" customWidth="1"/>
    <col min="7422" max="7423" width="21.44140625" style="4" customWidth="1"/>
    <col min="7424" max="7424" width="13.5546875" style="4" customWidth="1"/>
    <col min="7425" max="7425" width="15.6640625" style="4" customWidth="1"/>
    <col min="7426" max="7674" width="11.5546875" style="4"/>
    <col min="7675" max="7675" width="2.88671875" style="4" customWidth="1"/>
    <col min="7676" max="7676" width="34.44140625" style="4" bestFit="1" customWidth="1"/>
    <col min="7677" max="7677" width="30.44140625" style="4" bestFit="1" customWidth="1"/>
    <col min="7678" max="7679" width="21.44140625" style="4" customWidth="1"/>
    <col min="7680" max="7680" width="13.5546875" style="4" customWidth="1"/>
    <col min="7681" max="7681" width="15.6640625" style="4" customWidth="1"/>
    <col min="7682" max="7930" width="11.5546875" style="4"/>
    <col min="7931" max="7931" width="2.88671875" style="4" customWidth="1"/>
    <col min="7932" max="7932" width="34.44140625" style="4" bestFit="1" customWidth="1"/>
    <col min="7933" max="7933" width="30.44140625" style="4" bestFit="1" customWidth="1"/>
    <col min="7934" max="7935" width="21.44140625" style="4" customWidth="1"/>
    <col min="7936" max="7936" width="13.5546875" style="4" customWidth="1"/>
    <col min="7937" max="7937" width="15.6640625" style="4" customWidth="1"/>
    <col min="7938" max="8186" width="11.5546875" style="4"/>
    <col min="8187" max="8187" width="2.88671875" style="4" customWidth="1"/>
    <col min="8188" max="8188" width="34.44140625" style="4" bestFit="1" customWidth="1"/>
    <col min="8189" max="8189" width="30.44140625" style="4" bestFit="1" customWidth="1"/>
    <col min="8190" max="8191" width="21.44140625" style="4" customWidth="1"/>
    <col min="8192" max="8192" width="13.5546875" style="4" customWidth="1"/>
    <col min="8193" max="8193" width="15.6640625" style="4" customWidth="1"/>
    <col min="8194" max="8442" width="11.5546875" style="4"/>
    <col min="8443" max="8443" width="2.88671875" style="4" customWidth="1"/>
    <col min="8444" max="8444" width="34.44140625" style="4" bestFit="1" customWidth="1"/>
    <col min="8445" max="8445" width="30.44140625" style="4" bestFit="1" customWidth="1"/>
    <col min="8446" max="8447" width="21.44140625" style="4" customWidth="1"/>
    <col min="8448" max="8448" width="13.5546875" style="4" customWidth="1"/>
    <col min="8449" max="8449" width="15.6640625" style="4" customWidth="1"/>
    <col min="8450" max="8698" width="11.5546875" style="4"/>
    <col min="8699" max="8699" width="2.88671875" style="4" customWidth="1"/>
    <col min="8700" max="8700" width="34.44140625" style="4" bestFit="1" customWidth="1"/>
    <col min="8701" max="8701" width="30.44140625" style="4" bestFit="1" customWidth="1"/>
    <col min="8702" max="8703" width="21.44140625" style="4" customWidth="1"/>
    <col min="8704" max="8704" width="13.5546875" style="4" customWidth="1"/>
    <col min="8705" max="8705" width="15.6640625" style="4" customWidth="1"/>
    <col min="8706" max="8954" width="11.5546875" style="4"/>
    <col min="8955" max="8955" width="2.88671875" style="4" customWidth="1"/>
    <col min="8956" max="8956" width="34.44140625" style="4" bestFit="1" customWidth="1"/>
    <col min="8957" max="8957" width="30.44140625" style="4" bestFit="1" customWidth="1"/>
    <col min="8958" max="8959" width="21.44140625" style="4" customWidth="1"/>
    <col min="8960" max="8960" width="13.5546875" style="4" customWidth="1"/>
    <col min="8961" max="8961" width="15.6640625" style="4" customWidth="1"/>
    <col min="8962" max="9210" width="11.5546875" style="4"/>
    <col min="9211" max="9211" width="2.88671875" style="4" customWidth="1"/>
    <col min="9212" max="9212" width="34.44140625" style="4" bestFit="1" customWidth="1"/>
    <col min="9213" max="9213" width="30.44140625" style="4" bestFit="1" customWidth="1"/>
    <col min="9214" max="9215" width="21.44140625" style="4" customWidth="1"/>
    <col min="9216" max="9216" width="13.5546875" style="4" customWidth="1"/>
    <col min="9217" max="9217" width="15.6640625" style="4" customWidth="1"/>
    <col min="9218" max="9466" width="11.5546875" style="4"/>
    <col min="9467" max="9467" width="2.88671875" style="4" customWidth="1"/>
    <col min="9468" max="9468" width="34.44140625" style="4" bestFit="1" customWidth="1"/>
    <col min="9469" max="9469" width="30.44140625" style="4" bestFit="1" customWidth="1"/>
    <col min="9470" max="9471" width="21.44140625" style="4" customWidth="1"/>
    <col min="9472" max="9472" width="13.5546875" style="4" customWidth="1"/>
    <col min="9473" max="9473" width="15.6640625" style="4" customWidth="1"/>
    <col min="9474" max="9722" width="11.5546875" style="4"/>
    <col min="9723" max="9723" width="2.88671875" style="4" customWidth="1"/>
    <col min="9724" max="9724" width="34.44140625" style="4" bestFit="1" customWidth="1"/>
    <col min="9725" max="9725" width="30.44140625" style="4" bestFit="1" customWidth="1"/>
    <col min="9726" max="9727" width="21.44140625" style="4" customWidth="1"/>
    <col min="9728" max="9728" width="13.5546875" style="4" customWidth="1"/>
    <col min="9729" max="9729" width="15.6640625" style="4" customWidth="1"/>
    <col min="9730" max="9978" width="11.5546875" style="4"/>
    <col min="9979" max="9979" width="2.88671875" style="4" customWidth="1"/>
    <col min="9980" max="9980" width="34.44140625" style="4" bestFit="1" customWidth="1"/>
    <col min="9981" max="9981" width="30.44140625" style="4" bestFit="1" customWidth="1"/>
    <col min="9982" max="9983" width="21.44140625" style="4" customWidth="1"/>
    <col min="9984" max="9984" width="13.5546875" style="4" customWidth="1"/>
    <col min="9985" max="9985" width="15.6640625" style="4" customWidth="1"/>
    <col min="9986" max="10234" width="11.5546875" style="4"/>
    <col min="10235" max="10235" width="2.88671875" style="4" customWidth="1"/>
    <col min="10236" max="10236" width="34.44140625" style="4" bestFit="1" customWidth="1"/>
    <col min="10237" max="10237" width="30.44140625" style="4" bestFit="1" customWidth="1"/>
    <col min="10238" max="10239" width="21.44140625" style="4" customWidth="1"/>
    <col min="10240" max="10240" width="13.5546875" style="4" customWidth="1"/>
    <col min="10241" max="10241" width="15.6640625" style="4" customWidth="1"/>
    <col min="10242" max="10490" width="11.5546875" style="4"/>
    <col min="10491" max="10491" width="2.88671875" style="4" customWidth="1"/>
    <col min="10492" max="10492" width="34.44140625" style="4" bestFit="1" customWidth="1"/>
    <col min="10493" max="10493" width="30.44140625" style="4" bestFit="1" customWidth="1"/>
    <col min="10494" max="10495" width="21.44140625" style="4" customWidth="1"/>
    <col min="10496" max="10496" width="13.5546875" style="4" customWidth="1"/>
    <col min="10497" max="10497" width="15.6640625" style="4" customWidth="1"/>
    <col min="10498" max="10746" width="11.5546875" style="4"/>
    <col min="10747" max="10747" width="2.88671875" style="4" customWidth="1"/>
    <col min="10748" max="10748" width="34.44140625" style="4" bestFit="1" customWidth="1"/>
    <col min="10749" max="10749" width="30.44140625" style="4" bestFit="1" customWidth="1"/>
    <col min="10750" max="10751" width="21.44140625" style="4" customWidth="1"/>
    <col min="10752" max="10752" width="13.5546875" style="4" customWidth="1"/>
    <col min="10753" max="10753" width="15.6640625" style="4" customWidth="1"/>
    <col min="10754" max="11002" width="11.5546875" style="4"/>
    <col min="11003" max="11003" width="2.88671875" style="4" customWidth="1"/>
    <col min="11004" max="11004" width="34.44140625" style="4" bestFit="1" customWidth="1"/>
    <col min="11005" max="11005" width="30.44140625" style="4" bestFit="1" customWidth="1"/>
    <col min="11006" max="11007" width="21.44140625" style="4" customWidth="1"/>
    <col min="11008" max="11008" width="13.5546875" style="4" customWidth="1"/>
    <col min="11009" max="11009" width="15.6640625" style="4" customWidth="1"/>
    <col min="11010" max="11258" width="11.5546875" style="4"/>
    <col min="11259" max="11259" width="2.88671875" style="4" customWidth="1"/>
    <col min="11260" max="11260" width="34.44140625" style="4" bestFit="1" customWidth="1"/>
    <col min="11261" max="11261" width="30.44140625" style="4" bestFit="1" customWidth="1"/>
    <col min="11262" max="11263" width="21.44140625" style="4" customWidth="1"/>
    <col min="11264" max="11264" width="13.5546875" style="4" customWidth="1"/>
    <col min="11265" max="11265" width="15.6640625" style="4" customWidth="1"/>
    <col min="11266" max="11514" width="11.5546875" style="4"/>
    <col min="11515" max="11515" width="2.88671875" style="4" customWidth="1"/>
    <col min="11516" max="11516" width="34.44140625" style="4" bestFit="1" customWidth="1"/>
    <col min="11517" max="11517" width="30.44140625" style="4" bestFit="1" customWidth="1"/>
    <col min="11518" max="11519" width="21.44140625" style="4" customWidth="1"/>
    <col min="11520" max="11520" width="13.5546875" style="4" customWidth="1"/>
    <col min="11521" max="11521" width="15.6640625" style="4" customWidth="1"/>
    <col min="11522" max="11770" width="11.5546875" style="4"/>
    <col min="11771" max="11771" width="2.88671875" style="4" customWidth="1"/>
    <col min="11772" max="11772" width="34.44140625" style="4" bestFit="1" customWidth="1"/>
    <col min="11773" max="11773" width="30.44140625" style="4" bestFit="1" customWidth="1"/>
    <col min="11774" max="11775" width="21.44140625" style="4" customWidth="1"/>
    <col min="11776" max="11776" width="13.5546875" style="4" customWidth="1"/>
    <col min="11777" max="11777" width="15.6640625" style="4" customWidth="1"/>
    <col min="11778" max="12026" width="11.5546875" style="4"/>
    <col min="12027" max="12027" width="2.88671875" style="4" customWidth="1"/>
    <col min="12028" max="12028" width="34.44140625" style="4" bestFit="1" customWidth="1"/>
    <col min="12029" max="12029" width="30.44140625" style="4" bestFit="1" customWidth="1"/>
    <col min="12030" max="12031" width="21.44140625" style="4" customWidth="1"/>
    <col min="12032" max="12032" width="13.5546875" style="4" customWidth="1"/>
    <col min="12033" max="12033" width="15.6640625" style="4" customWidth="1"/>
    <col min="12034" max="12282" width="11.5546875" style="4"/>
    <col min="12283" max="12283" width="2.88671875" style="4" customWidth="1"/>
    <col min="12284" max="12284" width="34.44140625" style="4" bestFit="1" customWidth="1"/>
    <col min="12285" max="12285" width="30.44140625" style="4" bestFit="1" customWidth="1"/>
    <col min="12286" max="12287" width="21.44140625" style="4" customWidth="1"/>
    <col min="12288" max="12288" width="13.5546875" style="4" customWidth="1"/>
    <col min="12289" max="12289" width="15.6640625" style="4" customWidth="1"/>
    <col min="12290" max="12538" width="11.5546875" style="4"/>
    <col min="12539" max="12539" width="2.88671875" style="4" customWidth="1"/>
    <col min="12540" max="12540" width="34.44140625" style="4" bestFit="1" customWidth="1"/>
    <col min="12541" max="12541" width="30.44140625" style="4" bestFit="1" customWidth="1"/>
    <col min="12542" max="12543" width="21.44140625" style="4" customWidth="1"/>
    <col min="12544" max="12544" width="13.5546875" style="4" customWidth="1"/>
    <col min="12545" max="12545" width="15.6640625" style="4" customWidth="1"/>
    <col min="12546" max="12794" width="11.5546875" style="4"/>
    <col min="12795" max="12795" width="2.88671875" style="4" customWidth="1"/>
    <col min="12796" max="12796" width="34.44140625" style="4" bestFit="1" customWidth="1"/>
    <col min="12797" max="12797" width="30.44140625" style="4" bestFit="1" customWidth="1"/>
    <col min="12798" max="12799" width="21.44140625" style="4" customWidth="1"/>
    <col min="12800" max="12800" width="13.5546875" style="4" customWidth="1"/>
    <col min="12801" max="12801" width="15.6640625" style="4" customWidth="1"/>
    <col min="12802" max="13050" width="11.5546875" style="4"/>
    <col min="13051" max="13051" width="2.88671875" style="4" customWidth="1"/>
    <col min="13052" max="13052" width="34.44140625" style="4" bestFit="1" customWidth="1"/>
    <col min="13053" max="13053" width="30.44140625" style="4" bestFit="1" customWidth="1"/>
    <col min="13054" max="13055" width="21.44140625" style="4" customWidth="1"/>
    <col min="13056" max="13056" width="13.5546875" style="4" customWidth="1"/>
    <col min="13057" max="13057" width="15.6640625" style="4" customWidth="1"/>
    <col min="13058" max="13306" width="11.5546875" style="4"/>
    <col min="13307" max="13307" width="2.88671875" style="4" customWidth="1"/>
    <col min="13308" max="13308" width="34.44140625" style="4" bestFit="1" customWidth="1"/>
    <col min="13309" max="13309" width="30.44140625" style="4" bestFit="1" customWidth="1"/>
    <col min="13310" max="13311" width="21.44140625" style="4" customWidth="1"/>
    <col min="13312" max="13312" width="13.5546875" style="4" customWidth="1"/>
    <col min="13313" max="13313" width="15.6640625" style="4" customWidth="1"/>
    <col min="13314" max="13562" width="11.5546875" style="4"/>
    <col min="13563" max="13563" width="2.88671875" style="4" customWidth="1"/>
    <col min="13564" max="13564" width="34.44140625" style="4" bestFit="1" customWidth="1"/>
    <col min="13565" max="13565" width="30.44140625" style="4" bestFit="1" customWidth="1"/>
    <col min="13566" max="13567" width="21.44140625" style="4" customWidth="1"/>
    <col min="13568" max="13568" width="13.5546875" style="4" customWidth="1"/>
    <col min="13569" max="13569" width="15.6640625" style="4" customWidth="1"/>
    <col min="13570" max="13818" width="11.5546875" style="4"/>
    <col min="13819" max="13819" width="2.88671875" style="4" customWidth="1"/>
    <col min="13820" max="13820" width="34.44140625" style="4" bestFit="1" customWidth="1"/>
    <col min="13821" max="13821" width="30.44140625" style="4" bestFit="1" customWidth="1"/>
    <col min="13822" max="13823" width="21.44140625" style="4" customWidth="1"/>
    <col min="13824" max="13824" width="13.5546875" style="4" customWidth="1"/>
    <col min="13825" max="13825" width="15.6640625" style="4" customWidth="1"/>
    <col min="13826" max="14074" width="11.5546875" style="4"/>
    <col min="14075" max="14075" width="2.88671875" style="4" customWidth="1"/>
    <col min="14076" max="14076" width="34.44140625" style="4" bestFit="1" customWidth="1"/>
    <col min="14077" max="14077" width="30.44140625" style="4" bestFit="1" customWidth="1"/>
    <col min="14078" max="14079" width="21.44140625" style="4" customWidth="1"/>
    <col min="14080" max="14080" width="13.5546875" style="4" customWidth="1"/>
    <col min="14081" max="14081" width="15.6640625" style="4" customWidth="1"/>
    <col min="14082" max="14330" width="11.5546875" style="4"/>
    <col min="14331" max="14331" width="2.88671875" style="4" customWidth="1"/>
    <col min="14332" max="14332" width="34.44140625" style="4" bestFit="1" customWidth="1"/>
    <col min="14333" max="14333" width="30.44140625" style="4" bestFit="1" customWidth="1"/>
    <col min="14334" max="14335" width="21.44140625" style="4" customWidth="1"/>
    <col min="14336" max="14336" width="13.5546875" style="4" customWidth="1"/>
    <col min="14337" max="14337" width="15.6640625" style="4" customWidth="1"/>
    <col min="14338" max="14586" width="11.5546875" style="4"/>
    <col min="14587" max="14587" width="2.88671875" style="4" customWidth="1"/>
    <col min="14588" max="14588" width="34.44140625" style="4" bestFit="1" customWidth="1"/>
    <col min="14589" max="14589" width="30.44140625" style="4" bestFit="1" customWidth="1"/>
    <col min="14590" max="14591" width="21.44140625" style="4" customWidth="1"/>
    <col min="14592" max="14592" width="13.5546875" style="4" customWidth="1"/>
    <col min="14593" max="14593" width="15.6640625" style="4" customWidth="1"/>
    <col min="14594" max="14842" width="11.5546875" style="4"/>
    <col min="14843" max="14843" width="2.88671875" style="4" customWidth="1"/>
    <col min="14844" max="14844" width="34.44140625" style="4" bestFit="1" customWidth="1"/>
    <col min="14845" max="14845" width="30.44140625" style="4" bestFit="1" customWidth="1"/>
    <col min="14846" max="14847" width="21.44140625" style="4" customWidth="1"/>
    <col min="14848" max="14848" width="13.5546875" style="4" customWidth="1"/>
    <col min="14849" max="14849" width="15.6640625" style="4" customWidth="1"/>
    <col min="14850" max="15098" width="11.5546875" style="4"/>
    <col min="15099" max="15099" width="2.88671875" style="4" customWidth="1"/>
    <col min="15100" max="15100" width="34.44140625" style="4" bestFit="1" customWidth="1"/>
    <col min="15101" max="15101" width="30.44140625" style="4" bestFit="1" customWidth="1"/>
    <col min="15102" max="15103" width="21.44140625" style="4" customWidth="1"/>
    <col min="15104" max="15104" width="13.5546875" style="4" customWidth="1"/>
    <col min="15105" max="15105" width="15.6640625" style="4" customWidth="1"/>
    <col min="15106" max="15354" width="11.5546875" style="4"/>
    <col min="15355" max="15355" width="2.88671875" style="4" customWidth="1"/>
    <col min="15356" max="15356" width="34.44140625" style="4" bestFit="1" customWidth="1"/>
    <col min="15357" max="15357" width="30.44140625" style="4" bestFit="1" customWidth="1"/>
    <col min="15358" max="15359" width="21.44140625" style="4" customWidth="1"/>
    <col min="15360" max="15360" width="13.5546875" style="4" customWidth="1"/>
    <col min="15361" max="15361" width="15.6640625" style="4" customWidth="1"/>
    <col min="15362" max="15610" width="11.5546875" style="4"/>
    <col min="15611" max="15611" width="2.88671875" style="4" customWidth="1"/>
    <col min="15612" max="15612" width="34.44140625" style="4" bestFit="1" customWidth="1"/>
    <col min="15613" max="15613" width="30.44140625" style="4" bestFit="1" customWidth="1"/>
    <col min="15614" max="15615" width="21.44140625" style="4" customWidth="1"/>
    <col min="15616" max="15616" width="13.5546875" style="4" customWidth="1"/>
    <col min="15617" max="15617" width="15.6640625" style="4" customWidth="1"/>
    <col min="15618" max="15866" width="11.5546875" style="4"/>
    <col min="15867" max="15867" width="2.88671875" style="4" customWidth="1"/>
    <col min="15868" max="15868" width="34.44140625" style="4" bestFit="1" customWidth="1"/>
    <col min="15869" max="15869" width="30.44140625" style="4" bestFit="1" customWidth="1"/>
    <col min="15870" max="15871" width="21.44140625" style="4" customWidth="1"/>
    <col min="15872" max="15872" width="13.5546875" style="4" customWidth="1"/>
    <col min="15873" max="15873" width="15.6640625" style="4" customWidth="1"/>
    <col min="15874" max="16122" width="11.5546875" style="4"/>
    <col min="16123" max="16123" width="2.88671875" style="4" customWidth="1"/>
    <col min="16124" max="16124" width="34.44140625" style="4" bestFit="1" customWidth="1"/>
    <col min="16125" max="16125" width="30.44140625" style="4" bestFit="1" customWidth="1"/>
    <col min="16126" max="16127" width="21.44140625" style="4" customWidth="1"/>
    <col min="16128" max="16128" width="13.5546875" style="4" customWidth="1"/>
    <col min="16129" max="16129" width="15.6640625" style="4" customWidth="1"/>
    <col min="16130" max="16384" width="11.5546875" style="4"/>
  </cols>
  <sheetData>
    <row r="2" spans="2:4" x14ac:dyDescent="0.3">
      <c r="B2" s="1" t="s">
        <v>56</v>
      </c>
    </row>
    <row r="3" spans="2:4" x14ac:dyDescent="0.3">
      <c r="B3" s="4" t="s">
        <v>49</v>
      </c>
    </row>
    <row r="5" spans="2:4" x14ac:dyDescent="0.3">
      <c r="C5" s="7" t="s">
        <v>53</v>
      </c>
      <c r="D5" s="41">
        <v>219.35</v>
      </c>
    </row>
    <row r="6" spans="2:4" x14ac:dyDescent="0.3">
      <c r="C6" s="7" t="s">
        <v>51</v>
      </c>
      <c r="D6" s="39">
        <v>0.02</v>
      </c>
    </row>
    <row r="7" spans="2:4" x14ac:dyDescent="0.3">
      <c r="C7" s="7" t="s">
        <v>52</v>
      </c>
      <c r="D7" s="39">
        <v>7.0000000000000007E-2</v>
      </c>
    </row>
    <row r="8" spans="2:4" x14ac:dyDescent="0.3">
      <c r="C8" s="7"/>
      <c r="D8" s="14"/>
    </row>
    <row r="9" spans="2:4" x14ac:dyDescent="0.3">
      <c r="C9" s="7"/>
    </row>
    <row r="10" spans="2:4" ht="15.6" x14ac:dyDescent="0.35">
      <c r="C10" s="8" t="s">
        <v>49</v>
      </c>
      <c r="D10" s="40">
        <f>D5*D6/(1+D7)</f>
        <v>4.0999999999999996</v>
      </c>
    </row>
    <row r="11" spans="2:4" ht="15.6" x14ac:dyDescent="0.35">
      <c r="C11" s="8" t="s">
        <v>54</v>
      </c>
      <c r="D11" s="40">
        <f>D10*D7</f>
        <v>0.28699999999999998</v>
      </c>
    </row>
    <row r="12" spans="2:4" x14ac:dyDescent="0.3">
      <c r="C12" s="8" t="s">
        <v>55</v>
      </c>
      <c r="D12" s="40">
        <f>D5*(1-D6)</f>
        <v>214.96299999999999</v>
      </c>
    </row>
    <row r="17" spans="2:4" x14ac:dyDescent="0.3">
      <c r="B17" s="1"/>
    </row>
    <row r="19" spans="2:4" x14ac:dyDescent="0.3">
      <c r="D19" s="13"/>
    </row>
    <row r="20" spans="2:4" x14ac:dyDescent="0.3">
      <c r="D20" s="13"/>
    </row>
    <row r="21" spans="2:4" x14ac:dyDescent="0.3">
      <c r="D21" s="15"/>
    </row>
    <row r="22" spans="2:4" x14ac:dyDescent="0.3">
      <c r="D22" s="16"/>
    </row>
    <row r="23" spans="2:4" x14ac:dyDescent="0.3">
      <c r="C23" s="11"/>
      <c r="D23" s="17"/>
    </row>
    <row r="24" spans="2:4" x14ac:dyDescent="0.3">
      <c r="C24" s="11"/>
      <c r="D24" s="17"/>
    </row>
    <row r="25" spans="2:4" x14ac:dyDescent="0.3">
      <c r="D25" s="15"/>
    </row>
    <row r="27" spans="2:4" x14ac:dyDescent="0.3">
      <c r="C27" s="3"/>
      <c r="D27" s="9"/>
    </row>
    <row r="28" spans="2:4" x14ac:dyDescent="0.3">
      <c r="C28" s="3"/>
      <c r="D28" s="10"/>
    </row>
    <row r="29" spans="2:4" x14ac:dyDescent="0.3">
      <c r="C29" s="3"/>
      <c r="D29" s="10"/>
    </row>
    <row r="34" spans="2:4" x14ac:dyDescent="0.3">
      <c r="B34" s="1"/>
    </row>
    <row r="36" spans="2:4" x14ac:dyDescent="0.3">
      <c r="C36" s="3"/>
      <c r="D36" s="12"/>
    </row>
  </sheetData>
  <pageMargins left="0.70866141732283472" right="0.70866141732283472" top="0.78740157480314965" bottom="0.78740157480314965" header="0.31496062992125984" footer="0.31496062992125984"/>
  <pageSetup paperSize="9"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D36"/>
  <sheetViews>
    <sheetView zoomScaleNormal="100" workbookViewId="0">
      <selection activeCell="B2" sqref="B2"/>
    </sheetView>
  </sheetViews>
  <sheetFormatPr baseColWidth="10" defaultRowHeight="14.4" x14ac:dyDescent="0.3"/>
  <cols>
    <col min="1" max="1" width="2.6640625" style="4" customWidth="1"/>
    <col min="2" max="2" width="18" style="4" bestFit="1" customWidth="1"/>
    <col min="3" max="3" width="27.33203125" style="4" bestFit="1" customWidth="1"/>
    <col min="4" max="4" width="27.33203125" style="4" customWidth="1"/>
    <col min="5" max="5" width="2.6640625" style="4" customWidth="1"/>
    <col min="6" max="250" width="11.5546875" style="4"/>
    <col min="251" max="251" width="2.88671875" style="4" customWidth="1"/>
    <col min="252" max="252" width="34.44140625" style="4" bestFit="1" customWidth="1"/>
    <col min="253" max="253" width="30.44140625" style="4" bestFit="1" customWidth="1"/>
    <col min="254" max="255" width="21.44140625" style="4" customWidth="1"/>
    <col min="256" max="256" width="13.5546875" style="4" customWidth="1"/>
    <col min="257" max="257" width="15.6640625" style="4" customWidth="1"/>
    <col min="258" max="506" width="11.5546875" style="4"/>
    <col min="507" max="507" width="2.88671875" style="4" customWidth="1"/>
    <col min="508" max="508" width="34.44140625" style="4" bestFit="1" customWidth="1"/>
    <col min="509" max="509" width="30.44140625" style="4" bestFit="1" customWidth="1"/>
    <col min="510" max="511" width="21.44140625" style="4" customWidth="1"/>
    <col min="512" max="512" width="13.5546875" style="4" customWidth="1"/>
    <col min="513" max="513" width="15.6640625" style="4" customWidth="1"/>
    <col min="514" max="762" width="11.5546875" style="4"/>
    <col min="763" max="763" width="2.88671875" style="4" customWidth="1"/>
    <col min="764" max="764" width="34.44140625" style="4" bestFit="1" customWidth="1"/>
    <col min="765" max="765" width="30.44140625" style="4" bestFit="1" customWidth="1"/>
    <col min="766" max="767" width="21.44140625" style="4" customWidth="1"/>
    <col min="768" max="768" width="13.5546875" style="4" customWidth="1"/>
    <col min="769" max="769" width="15.6640625" style="4" customWidth="1"/>
    <col min="770" max="1018" width="11.5546875" style="4"/>
    <col min="1019" max="1019" width="2.88671875" style="4" customWidth="1"/>
    <col min="1020" max="1020" width="34.44140625" style="4" bestFit="1" customWidth="1"/>
    <col min="1021" max="1021" width="30.44140625" style="4" bestFit="1" customWidth="1"/>
    <col min="1022" max="1023" width="21.44140625" style="4" customWidth="1"/>
    <col min="1024" max="1024" width="13.5546875" style="4" customWidth="1"/>
    <col min="1025" max="1025" width="15.6640625" style="4" customWidth="1"/>
    <col min="1026" max="1274" width="11.5546875" style="4"/>
    <col min="1275" max="1275" width="2.88671875" style="4" customWidth="1"/>
    <col min="1276" max="1276" width="34.44140625" style="4" bestFit="1" customWidth="1"/>
    <col min="1277" max="1277" width="30.44140625" style="4" bestFit="1" customWidth="1"/>
    <col min="1278" max="1279" width="21.44140625" style="4" customWidth="1"/>
    <col min="1280" max="1280" width="13.5546875" style="4" customWidth="1"/>
    <col min="1281" max="1281" width="15.6640625" style="4" customWidth="1"/>
    <col min="1282" max="1530" width="11.5546875" style="4"/>
    <col min="1531" max="1531" width="2.88671875" style="4" customWidth="1"/>
    <col min="1532" max="1532" width="34.44140625" style="4" bestFit="1" customWidth="1"/>
    <col min="1533" max="1533" width="30.44140625" style="4" bestFit="1" customWidth="1"/>
    <col min="1534" max="1535" width="21.44140625" style="4" customWidth="1"/>
    <col min="1536" max="1536" width="13.5546875" style="4" customWidth="1"/>
    <col min="1537" max="1537" width="15.6640625" style="4" customWidth="1"/>
    <col min="1538" max="1786" width="11.5546875" style="4"/>
    <col min="1787" max="1787" width="2.88671875" style="4" customWidth="1"/>
    <col min="1788" max="1788" width="34.44140625" style="4" bestFit="1" customWidth="1"/>
    <col min="1789" max="1789" width="30.44140625" style="4" bestFit="1" customWidth="1"/>
    <col min="1790" max="1791" width="21.44140625" style="4" customWidth="1"/>
    <col min="1792" max="1792" width="13.5546875" style="4" customWidth="1"/>
    <col min="1793" max="1793" width="15.6640625" style="4" customWidth="1"/>
    <col min="1794" max="2042" width="11.5546875" style="4"/>
    <col min="2043" max="2043" width="2.88671875" style="4" customWidth="1"/>
    <col min="2044" max="2044" width="34.44140625" style="4" bestFit="1" customWidth="1"/>
    <col min="2045" max="2045" width="30.44140625" style="4" bestFit="1" customWidth="1"/>
    <col min="2046" max="2047" width="21.44140625" style="4" customWidth="1"/>
    <col min="2048" max="2048" width="13.5546875" style="4" customWidth="1"/>
    <col min="2049" max="2049" width="15.6640625" style="4" customWidth="1"/>
    <col min="2050" max="2298" width="11.5546875" style="4"/>
    <col min="2299" max="2299" width="2.88671875" style="4" customWidth="1"/>
    <col min="2300" max="2300" width="34.44140625" style="4" bestFit="1" customWidth="1"/>
    <col min="2301" max="2301" width="30.44140625" style="4" bestFit="1" customWidth="1"/>
    <col min="2302" max="2303" width="21.44140625" style="4" customWidth="1"/>
    <col min="2304" max="2304" width="13.5546875" style="4" customWidth="1"/>
    <col min="2305" max="2305" width="15.6640625" style="4" customWidth="1"/>
    <col min="2306" max="2554" width="11.5546875" style="4"/>
    <col min="2555" max="2555" width="2.88671875" style="4" customWidth="1"/>
    <col min="2556" max="2556" width="34.44140625" style="4" bestFit="1" customWidth="1"/>
    <col min="2557" max="2557" width="30.44140625" style="4" bestFit="1" customWidth="1"/>
    <col min="2558" max="2559" width="21.44140625" style="4" customWidth="1"/>
    <col min="2560" max="2560" width="13.5546875" style="4" customWidth="1"/>
    <col min="2561" max="2561" width="15.6640625" style="4" customWidth="1"/>
    <col min="2562" max="2810" width="11.5546875" style="4"/>
    <col min="2811" max="2811" width="2.88671875" style="4" customWidth="1"/>
    <col min="2812" max="2812" width="34.44140625" style="4" bestFit="1" customWidth="1"/>
    <col min="2813" max="2813" width="30.44140625" style="4" bestFit="1" customWidth="1"/>
    <col min="2814" max="2815" width="21.44140625" style="4" customWidth="1"/>
    <col min="2816" max="2816" width="13.5546875" style="4" customWidth="1"/>
    <col min="2817" max="2817" width="15.6640625" style="4" customWidth="1"/>
    <col min="2818" max="3066" width="11.5546875" style="4"/>
    <col min="3067" max="3067" width="2.88671875" style="4" customWidth="1"/>
    <col min="3068" max="3068" width="34.44140625" style="4" bestFit="1" customWidth="1"/>
    <col min="3069" max="3069" width="30.44140625" style="4" bestFit="1" customWidth="1"/>
    <col min="3070" max="3071" width="21.44140625" style="4" customWidth="1"/>
    <col min="3072" max="3072" width="13.5546875" style="4" customWidth="1"/>
    <col min="3073" max="3073" width="15.6640625" style="4" customWidth="1"/>
    <col min="3074" max="3322" width="11.5546875" style="4"/>
    <col min="3323" max="3323" width="2.88671875" style="4" customWidth="1"/>
    <col min="3324" max="3324" width="34.44140625" style="4" bestFit="1" customWidth="1"/>
    <col min="3325" max="3325" width="30.44140625" style="4" bestFit="1" customWidth="1"/>
    <col min="3326" max="3327" width="21.44140625" style="4" customWidth="1"/>
    <col min="3328" max="3328" width="13.5546875" style="4" customWidth="1"/>
    <col min="3329" max="3329" width="15.6640625" style="4" customWidth="1"/>
    <col min="3330" max="3578" width="11.5546875" style="4"/>
    <col min="3579" max="3579" width="2.88671875" style="4" customWidth="1"/>
    <col min="3580" max="3580" width="34.44140625" style="4" bestFit="1" customWidth="1"/>
    <col min="3581" max="3581" width="30.44140625" style="4" bestFit="1" customWidth="1"/>
    <col min="3582" max="3583" width="21.44140625" style="4" customWidth="1"/>
    <col min="3584" max="3584" width="13.5546875" style="4" customWidth="1"/>
    <col min="3585" max="3585" width="15.6640625" style="4" customWidth="1"/>
    <col min="3586" max="3834" width="11.5546875" style="4"/>
    <col min="3835" max="3835" width="2.88671875" style="4" customWidth="1"/>
    <col min="3836" max="3836" width="34.44140625" style="4" bestFit="1" customWidth="1"/>
    <col min="3837" max="3837" width="30.44140625" style="4" bestFit="1" customWidth="1"/>
    <col min="3838" max="3839" width="21.44140625" style="4" customWidth="1"/>
    <col min="3840" max="3840" width="13.5546875" style="4" customWidth="1"/>
    <col min="3841" max="3841" width="15.6640625" style="4" customWidth="1"/>
    <col min="3842" max="4090" width="11.5546875" style="4"/>
    <col min="4091" max="4091" width="2.88671875" style="4" customWidth="1"/>
    <col min="4092" max="4092" width="34.44140625" style="4" bestFit="1" customWidth="1"/>
    <col min="4093" max="4093" width="30.44140625" style="4" bestFit="1" customWidth="1"/>
    <col min="4094" max="4095" width="21.44140625" style="4" customWidth="1"/>
    <col min="4096" max="4096" width="13.5546875" style="4" customWidth="1"/>
    <col min="4097" max="4097" width="15.6640625" style="4" customWidth="1"/>
    <col min="4098" max="4346" width="11.5546875" style="4"/>
    <col min="4347" max="4347" width="2.88671875" style="4" customWidth="1"/>
    <col min="4348" max="4348" width="34.44140625" style="4" bestFit="1" customWidth="1"/>
    <col min="4349" max="4349" width="30.44140625" style="4" bestFit="1" customWidth="1"/>
    <col min="4350" max="4351" width="21.44140625" style="4" customWidth="1"/>
    <col min="4352" max="4352" width="13.5546875" style="4" customWidth="1"/>
    <col min="4353" max="4353" width="15.6640625" style="4" customWidth="1"/>
    <col min="4354" max="4602" width="11.5546875" style="4"/>
    <col min="4603" max="4603" width="2.88671875" style="4" customWidth="1"/>
    <col min="4604" max="4604" width="34.44140625" style="4" bestFit="1" customWidth="1"/>
    <col min="4605" max="4605" width="30.44140625" style="4" bestFit="1" customWidth="1"/>
    <col min="4606" max="4607" width="21.44140625" style="4" customWidth="1"/>
    <col min="4608" max="4608" width="13.5546875" style="4" customWidth="1"/>
    <col min="4609" max="4609" width="15.6640625" style="4" customWidth="1"/>
    <col min="4610" max="4858" width="11.5546875" style="4"/>
    <col min="4859" max="4859" width="2.88671875" style="4" customWidth="1"/>
    <col min="4860" max="4860" width="34.44140625" style="4" bestFit="1" customWidth="1"/>
    <col min="4861" max="4861" width="30.44140625" style="4" bestFit="1" customWidth="1"/>
    <col min="4862" max="4863" width="21.44140625" style="4" customWidth="1"/>
    <col min="4864" max="4864" width="13.5546875" style="4" customWidth="1"/>
    <col min="4865" max="4865" width="15.6640625" style="4" customWidth="1"/>
    <col min="4866" max="5114" width="11.5546875" style="4"/>
    <col min="5115" max="5115" width="2.88671875" style="4" customWidth="1"/>
    <col min="5116" max="5116" width="34.44140625" style="4" bestFit="1" customWidth="1"/>
    <col min="5117" max="5117" width="30.44140625" style="4" bestFit="1" customWidth="1"/>
    <col min="5118" max="5119" width="21.44140625" style="4" customWidth="1"/>
    <col min="5120" max="5120" width="13.5546875" style="4" customWidth="1"/>
    <col min="5121" max="5121" width="15.6640625" style="4" customWidth="1"/>
    <col min="5122" max="5370" width="11.5546875" style="4"/>
    <col min="5371" max="5371" width="2.88671875" style="4" customWidth="1"/>
    <col min="5372" max="5372" width="34.44140625" style="4" bestFit="1" customWidth="1"/>
    <col min="5373" max="5373" width="30.44140625" style="4" bestFit="1" customWidth="1"/>
    <col min="5374" max="5375" width="21.44140625" style="4" customWidth="1"/>
    <col min="5376" max="5376" width="13.5546875" style="4" customWidth="1"/>
    <col min="5377" max="5377" width="15.6640625" style="4" customWidth="1"/>
    <col min="5378" max="5626" width="11.5546875" style="4"/>
    <col min="5627" max="5627" width="2.88671875" style="4" customWidth="1"/>
    <col min="5628" max="5628" width="34.44140625" style="4" bestFit="1" customWidth="1"/>
    <col min="5629" max="5629" width="30.44140625" style="4" bestFit="1" customWidth="1"/>
    <col min="5630" max="5631" width="21.44140625" style="4" customWidth="1"/>
    <col min="5632" max="5632" width="13.5546875" style="4" customWidth="1"/>
    <col min="5633" max="5633" width="15.6640625" style="4" customWidth="1"/>
    <col min="5634" max="5882" width="11.5546875" style="4"/>
    <col min="5883" max="5883" width="2.88671875" style="4" customWidth="1"/>
    <col min="5884" max="5884" width="34.44140625" style="4" bestFit="1" customWidth="1"/>
    <col min="5885" max="5885" width="30.44140625" style="4" bestFit="1" customWidth="1"/>
    <col min="5886" max="5887" width="21.44140625" style="4" customWidth="1"/>
    <col min="5888" max="5888" width="13.5546875" style="4" customWidth="1"/>
    <col min="5889" max="5889" width="15.6640625" style="4" customWidth="1"/>
    <col min="5890" max="6138" width="11.5546875" style="4"/>
    <col min="6139" max="6139" width="2.88671875" style="4" customWidth="1"/>
    <col min="6140" max="6140" width="34.44140625" style="4" bestFit="1" customWidth="1"/>
    <col min="6141" max="6141" width="30.44140625" style="4" bestFit="1" customWidth="1"/>
    <col min="6142" max="6143" width="21.44140625" style="4" customWidth="1"/>
    <col min="6144" max="6144" width="13.5546875" style="4" customWidth="1"/>
    <col min="6145" max="6145" width="15.6640625" style="4" customWidth="1"/>
    <col min="6146" max="6394" width="11.5546875" style="4"/>
    <col min="6395" max="6395" width="2.88671875" style="4" customWidth="1"/>
    <col min="6396" max="6396" width="34.44140625" style="4" bestFit="1" customWidth="1"/>
    <col min="6397" max="6397" width="30.44140625" style="4" bestFit="1" customWidth="1"/>
    <col min="6398" max="6399" width="21.44140625" style="4" customWidth="1"/>
    <col min="6400" max="6400" width="13.5546875" style="4" customWidth="1"/>
    <col min="6401" max="6401" width="15.6640625" style="4" customWidth="1"/>
    <col min="6402" max="6650" width="11.5546875" style="4"/>
    <col min="6651" max="6651" width="2.88671875" style="4" customWidth="1"/>
    <col min="6652" max="6652" width="34.44140625" style="4" bestFit="1" customWidth="1"/>
    <col min="6653" max="6653" width="30.44140625" style="4" bestFit="1" customWidth="1"/>
    <col min="6654" max="6655" width="21.44140625" style="4" customWidth="1"/>
    <col min="6656" max="6656" width="13.5546875" style="4" customWidth="1"/>
    <col min="6657" max="6657" width="15.6640625" style="4" customWidth="1"/>
    <col min="6658" max="6906" width="11.5546875" style="4"/>
    <col min="6907" max="6907" width="2.88671875" style="4" customWidth="1"/>
    <col min="6908" max="6908" width="34.44140625" style="4" bestFit="1" customWidth="1"/>
    <col min="6909" max="6909" width="30.44140625" style="4" bestFit="1" customWidth="1"/>
    <col min="6910" max="6911" width="21.44140625" style="4" customWidth="1"/>
    <col min="6912" max="6912" width="13.5546875" style="4" customWidth="1"/>
    <col min="6913" max="6913" width="15.6640625" style="4" customWidth="1"/>
    <col min="6914" max="7162" width="11.5546875" style="4"/>
    <col min="7163" max="7163" width="2.88671875" style="4" customWidth="1"/>
    <col min="7164" max="7164" width="34.44140625" style="4" bestFit="1" customWidth="1"/>
    <col min="7165" max="7165" width="30.44140625" style="4" bestFit="1" customWidth="1"/>
    <col min="7166" max="7167" width="21.44140625" style="4" customWidth="1"/>
    <col min="7168" max="7168" width="13.5546875" style="4" customWidth="1"/>
    <col min="7169" max="7169" width="15.6640625" style="4" customWidth="1"/>
    <col min="7170" max="7418" width="11.5546875" style="4"/>
    <col min="7419" max="7419" width="2.88671875" style="4" customWidth="1"/>
    <col min="7420" max="7420" width="34.44140625" style="4" bestFit="1" customWidth="1"/>
    <col min="7421" max="7421" width="30.44140625" style="4" bestFit="1" customWidth="1"/>
    <col min="7422" max="7423" width="21.44140625" style="4" customWidth="1"/>
    <col min="7424" max="7424" width="13.5546875" style="4" customWidth="1"/>
    <col min="7425" max="7425" width="15.6640625" style="4" customWidth="1"/>
    <col min="7426" max="7674" width="11.5546875" style="4"/>
    <col min="7675" max="7675" width="2.88671875" style="4" customWidth="1"/>
    <col min="7676" max="7676" width="34.44140625" style="4" bestFit="1" customWidth="1"/>
    <col min="7677" max="7677" width="30.44140625" style="4" bestFit="1" customWidth="1"/>
    <col min="7678" max="7679" width="21.44140625" style="4" customWidth="1"/>
    <col min="7680" max="7680" width="13.5546875" style="4" customWidth="1"/>
    <col min="7681" max="7681" width="15.6640625" style="4" customWidth="1"/>
    <col min="7682" max="7930" width="11.5546875" style="4"/>
    <col min="7931" max="7931" width="2.88671875" style="4" customWidth="1"/>
    <col min="7932" max="7932" width="34.44140625" style="4" bestFit="1" customWidth="1"/>
    <col min="7933" max="7933" width="30.44140625" style="4" bestFit="1" customWidth="1"/>
    <col min="7934" max="7935" width="21.44140625" style="4" customWidth="1"/>
    <col min="7936" max="7936" width="13.5546875" style="4" customWidth="1"/>
    <col min="7937" max="7937" width="15.6640625" style="4" customWidth="1"/>
    <col min="7938" max="8186" width="11.5546875" style="4"/>
    <col min="8187" max="8187" width="2.88671875" style="4" customWidth="1"/>
    <col min="8188" max="8188" width="34.44140625" style="4" bestFit="1" customWidth="1"/>
    <col min="8189" max="8189" width="30.44140625" style="4" bestFit="1" customWidth="1"/>
    <col min="8190" max="8191" width="21.44140625" style="4" customWidth="1"/>
    <col min="8192" max="8192" width="13.5546875" style="4" customWidth="1"/>
    <col min="8193" max="8193" width="15.6640625" style="4" customWidth="1"/>
    <col min="8194" max="8442" width="11.5546875" style="4"/>
    <col min="8443" max="8443" width="2.88671875" style="4" customWidth="1"/>
    <col min="8444" max="8444" width="34.44140625" style="4" bestFit="1" customWidth="1"/>
    <col min="8445" max="8445" width="30.44140625" style="4" bestFit="1" customWidth="1"/>
    <col min="8446" max="8447" width="21.44140625" style="4" customWidth="1"/>
    <col min="8448" max="8448" width="13.5546875" style="4" customWidth="1"/>
    <col min="8449" max="8449" width="15.6640625" style="4" customWidth="1"/>
    <col min="8450" max="8698" width="11.5546875" style="4"/>
    <col min="8699" max="8699" width="2.88671875" style="4" customWidth="1"/>
    <col min="8700" max="8700" width="34.44140625" style="4" bestFit="1" customWidth="1"/>
    <col min="8701" max="8701" width="30.44140625" style="4" bestFit="1" customWidth="1"/>
    <col min="8702" max="8703" width="21.44140625" style="4" customWidth="1"/>
    <col min="8704" max="8704" width="13.5546875" style="4" customWidth="1"/>
    <col min="8705" max="8705" width="15.6640625" style="4" customWidth="1"/>
    <col min="8706" max="8954" width="11.5546875" style="4"/>
    <col min="8955" max="8955" width="2.88671875" style="4" customWidth="1"/>
    <col min="8956" max="8956" width="34.44140625" style="4" bestFit="1" customWidth="1"/>
    <col min="8957" max="8957" width="30.44140625" style="4" bestFit="1" customWidth="1"/>
    <col min="8958" max="8959" width="21.44140625" style="4" customWidth="1"/>
    <col min="8960" max="8960" width="13.5546875" style="4" customWidth="1"/>
    <col min="8961" max="8961" width="15.6640625" style="4" customWidth="1"/>
    <col min="8962" max="9210" width="11.5546875" style="4"/>
    <col min="9211" max="9211" width="2.88671875" style="4" customWidth="1"/>
    <col min="9212" max="9212" width="34.44140625" style="4" bestFit="1" customWidth="1"/>
    <col min="9213" max="9213" width="30.44140625" style="4" bestFit="1" customWidth="1"/>
    <col min="9214" max="9215" width="21.44140625" style="4" customWidth="1"/>
    <col min="9216" max="9216" width="13.5546875" style="4" customWidth="1"/>
    <col min="9217" max="9217" width="15.6640625" style="4" customWidth="1"/>
    <col min="9218" max="9466" width="11.5546875" style="4"/>
    <col min="9467" max="9467" width="2.88671875" style="4" customWidth="1"/>
    <col min="9468" max="9468" width="34.44140625" style="4" bestFit="1" customWidth="1"/>
    <col min="9469" max="9469" width="30.44140625" style="4" bestFit="1" customWidth="1"/>
    <col min="9470" max="9471" width="21.44140625" style="4" customWidth="1"/>
    <col min="9472" max="9472" width="13.5546875" style="4" customWidth="1"/>
    <col min="9473" max="9473" width="15.6640625" style="4" customWidth="1"/>
    <col min="9474" max="9722" width="11.5546875" style="4"/>
    <col min="9723" max="9723" width="2.88671875" style="4" customWidth="1"/>
    <col min="9724" max="9724" width="34.44140625" style="4" bestFit="1" customWidth="1"/>
    <col min="9725" max="9725" width="30.44140625" style="4" bestFit="1" customWidth="1"/>
    <col min="9726" max="9727" width="21.44140625" style="4" customWidth="1"/>
    <col min="9728" max="9728" width="13.5546875" style="4" customWidth="1"/>
    <col min="9729" max="9729" width="15.6640625" style="4" customWidth="1"/>
    <col min="9730" max="9978" width="11.5546875" style="4"/>
    <col min="9979" max="9979" width="2.88671875" style="4" customWidth="1"/>
    <col min="9980" max="9980" width="34.44140625" style="4" bestFit="1" customWidth="1"/>
    <col min="9981" max="9981" width="30.44140625" style="4" bestFit="1" customWidth="1"/>
    <col min="9982" max="9983" width="21.44140625" style="4" customWidth="1"/>
    <col min="9984" max="9984" width="13.5546875" style="4" customWidth="1"/>
    <col min="9985" max="9985" width="15.6640625" style="4" customWidth="1"/>
    <col min="9986" max="10234" width="11.5546875" style="4"/>
    <col min="10235" max="10235" width="2.88671875" style="4" customWidth="1"/>
    <col min="10236" max="10236" width="34.44140625" style="4" bestFit="1" customWidth="1"/>
    <col min="10237" max="10237" width="30.44140625" style="4" bestFit="1" customWidth="1"/>
    <col min="10238" max="10239" width="21.44140625" style="4" customWidth="1"/>
    <col min="10240" max="10240" width="13.5546875" style="4" customWidth="1"/>
    <col min="10241" max="10241" width="15.6640625" style="4" customWidth="1"/>
    <col min="10242" max="10490" width="11.5546875" style="4"/>
    <col min="10491" max="10491" width="2.88671875" style="4" customWidth="1"/>
    <col min="10492" max="10492" width="34.44140625" style="4" bestFit="1" customWidth="1"/>
    <col min="10493" max="10493" width="30.44140625" style="4" bestFit="1" customWidth="1"/>
    <col min="10494" max="10495" width="21.44140625" style="4" customWidth="1"/>
    <col min="10496" max="10496" width="13.5546875" style="4" customWidth="1"/>
    <col min="10497" max="10497" width="15.6640625" style="4" customWidth="1"/>
    <col min="10498" max="10746" width="11.5546875" style="4"/>
    <col min="10747" max="10747" width="2.88671875" style="4" customWidth="1"/>
    <col min="10748" max="10748" width="34.44140625" style="4" bestFit="1" customWidth="1"/>
    <col min="10749" max="10749" width="30.44140625" style="4" bestFit="1" customWidth="1"/>
    <col min="10750" max="10751" width="21.44140625" style="4" customWidth="1"/>
    <col min="10752" max="10752" width="13.5546875" style="4" customWidth="1"/>
    <col min="10753" max="10753" width="15.6640625" style="4" customWidth="1"/>
    <col min="10754" max="11002" width="11.5546875" style="4"/>
    <col min="11003" max="11003" width="2.88671875" style="4" customWidth="1"/>
    <col min="11004" max="11004" width="34.44140625" style="4" bestFit="1" customWidth="1"/>
    <col min="11005" max="11005" width="30.44140625" style="4" bestFit="1" customWidth="1"/>
    <col min="11006" max="11007" width="21.44140625" style="4" customWidth="1"/>
    <col min="11008" max="11008" width="13.5546875" style="4" customWidth="1"/>
    <col min="11009" max="11009" width="15.6640625" style="4" customWidth="1"/>
    <col min="11010" max="11258" width="11.5546875" style="4"/>
    <col min="11259" max="11259" width="2.88671875" style="4" customWidth="1"/>
    <col min="11260" max="11260" width="34.44140625" style="4" bestFit="1" customWidth="1"/>
    <col min="11261" max="11261" width="30.44140625" style="4" bestFit="1" customWidth="1"/>
    <col min="11262" max="11263" width="21.44140625" style="4" customWidth="1"/>
    <col min="11264" max="11264" width="13.5546875" style="4" customWidth="1"/>
    <col min="11265" max="11265" width="15.6640625" style="4" customWidth="1"/>
    <col min="11266" max="11514" width="11.5546875" style="4"/>
    <col min="11515" max="11515" width="2.88671875" style="4" customWidth="1"/>
    <col min="11516" max="11516" width="34.44140625" style="4" bestFit="1" customWidth="1"/>
    <col min="11517" max="11517" width="30.44140625" style="4" bestFit="1" customWidth="1"/>
    <col min="11518" max="11519" width="21.44140625" style="4" customWidth="1"/>
    <col min="11520" max="11520" width="13.5546875" style="4" customWidth="1"/>
    <col min="11521" max="11521" width="15.6640625" style="4" customWidth="1"/>
    <col min="11522" max="11770" width="11.5546875" style="4"/>
    <col min="11771" max="11771" width="2.88671875" style="4" customWidth="1"/>
    <col min="11772" max="11772" width="34.44140625" style="4" bestFit="1" customWidth="1"/>
    <col min="11773" max="11773" width="30.44140625" style="4" bestFit="1" customWidth="1"/>
    <col min="11774" max="11775" width="21.44140625" style="4" customWidth="1"/>
    <col min="11776" max="11776" width="13.5546875" style="4" customWidth="1"/>
    <col min="11777" max="11777" width="15.6640625" style="4" customWidth="1"/>
    <col min="11778" max="12026" width="11.5546875" style="4"/>
    <col min="12027" max="12027" width="2.88671875" style="4" customWidth="1"/>
    <col min="12028" max="12028" width="34.44140625" style="4" bestFit="1" customWidth="1"/>
    <col min="12029" max="12029" width="30.44140625" style="4" bestFit="1" customWidth="1"/>
    <col min="12030" max="12031" width="21.44140625" style="4" customWidth="1"/>
    <col min="12032" max="12032" width="13.5546875" style="4" customWidth="1"/>
    <col min="12033" max="12033" width="15.6640625" style="4" customWidth="1"/>
    <col min="12034" max="12282" width="11.5546875" style="4"/>
    <col min="12283" max="12283" width="2.88671875" style="4" customWidth="1"/>
    <col min="12284" max="12284" width="34.44140625" style="4" bestFit="1" customWidth="1"/>
    <col min="12285" max="12285" width="30.44140625" style="4" bestFit="1" customWidth="1"/>
    <col min="12286" max="12287" width="21.44140625" style="4" customWidth="1"/>
    <col min="12288" max="12288" width="13.5546875" style="4" customWidth="1"/>
    <col min="12289" max="12289" width="15.6640625" style="4" customWidth="1"/>
    <col min="12290" max="12538" width="11.5546875" style="4"/>
    <col min="12539" max="12539" width="2.88671875" style="4" customWidth="1"/>
    <col min="12540" max="12540" width="34.44140625" style="4" bestFit="1" customWidth="1"/>
    <col min="12541" max="12541" width="30.44140625" style="4" bestFit="1" customWidth="1"/>
    <col min="12542" max="12543" width="21.44140625" style="4" customWidth="1"/>
    <col min="12544" max="12544" width="13.5546875" style="4" customWidth="1"/>
    <col min="12545" max="12545" width="15.6640625" style="4" customWidth="1"/>
    <col min="12546" max="12794" width="11.5546875" style="4"/>
    <col min="12795" max="12795" width="2.88671875" style="4" customWidth="1"/>
    <col min="12796" max="12796" width="34.44140625" style="4" bestFit="1" customWidth="1"/>
    <col min="12797" max="12797" width="30.44140625" style="4" bestFit="1" customWidth="1"/>
    <col min="12798" max="12799" width="21.44140625" style="4" customWidth="1"/>
    <col min="12800" max="12800" width="13.5546875" style="4" customWidth="1"/>
    <col min="12801" max="12801" width="15.6640625" style="4" customWidth="1"/>
    <col min="12802" max="13050" width="11.5546875" style="4"/>
    <col min="13051" max="13051" width="2.88671875" style="4" customWidth="1"/>
    <col min="13052" max="13052" width="34.44140625" style="4" bestFit="1" customWidth="1"/>
    <col min="13053" max="13053" width="30.44140625" style="4" bestFit="1" customWidth="1"/>
    <col min="13054" max="13055" width="21.44140625" style="4" customWidth="1"/>
    <col min="13056" max="13056" width="13.5546875" style="4" customWidth="1"/>
    <col min="13057" max="13057" width="15.6640625" style="4" customWidth="1"/>
    <col min="13058" max="13306" width="11.5546875" style="4"/>
    <col min="13307" max="13307" width="2.88671875" style="4" customWidth="1"/>
    <col min="13308" max="13308" width="34.44140625" style="4" bestFit="1" customWidth="1"/>
    <col min="13309" max="13309" width="30.44140625" style="4" bestFit="1" customWidth="1"/>
    <col min="13310" max="13311" width="21.44140625" style="4" customWidth="1"/>
    <col min="13312" max="13312" width="13.5546875" style="4" customWidth="1"/>
    <col min="13313" max="13313" width="15.6640625" style="4" customWidth="1"/>
    <col min="13314" max="13562" width="11.5546875" style="4"/>
    <col min="13563" max="13563" width="2.88671875" style="4" customWidth="1"/>
    <col min="13564" max="13564" width="34.44140625" style="4" bestFit="1" customWidth="1"/>
    <col min="13565" max="13565" width="30.44140625" style="4" bestFit="1" customWidth="1"/>
    <col min="13566" max="13567" width="21.44140625" style="4" customWidth="1"/>
    <col min="13568" max="13568" width="13.5546875" style="4" customWidth="1"/>
    <col min="13569" max="13569" width="15.6640625" style="4" customWidth="1"/>
    <col min="13570" max="13818" width="11.5546875" style="4"/>
    <col min="13819" max="13819" width="2.88671875" style="4" customWidth="1"/>
    <col min="13820" max="13820" width="34.44140625" style="4" bestFit="1" customWidth="1"/>
    <col min="13821" max="13821" width="30.44140625" style="4" bestFit="1" customWidth="1"/>
    <col min="13822" max="13823" width="21.44140625" style="4" customWidth="1"/>
    <col min="13824" max="13824" width="13.5546875" style="4" customWidth="1"/>
    <col min="13825" max="13825" width="15.6640625" style="4" customWidth="1"/>
    <col min="13826" max="14074" width="11.5546875" style="4"/>
    <col min="14075" max="14075" width="2.88671875" style="4" customWidth="1"/>
    <col min="14076" max="14076" width="34.44140625" style="4" bestFit="1" customWidth="1"/>
    <col min="14077" max="14077" width="30.44140625" style="4" bestFit="1" customWidth="1"/>
    <col min="14078" max="14079" width="21.44140625" style="4" customWidth="1"/>
    <col min="14080" max="14080" width="13.5546875" style="4" customWidth="1"/>
    <col min="14081" max="14081" width="15.6640625" style="4" customWidth="1"/>
    <col min="14082" max="14330" width="11.5546875" style="4"/>
    <col min="14331" max="14331" width="2.88671875" style="4" customWidth="1"/>
    <col min="14332" max="14332" width="34.44140625" style="4" bestFit="1" customWidth="1"/>
    <col min="14333" max="14333" width="30.44140625" style="4" bestFit="1" customWidth="1"/>
    <col min="14334" max="14335" width="21.44140625" style="4" customWidth="1"/>
    <col min="14336" max="14336" width="13.5546875" style="4" customWidth="1"/>
    <col min="14337" max="14337" width="15.6640625" style="4" customWidth="1"/>
    <col min="14338" max="14586" width="11.5546875" style="4"/>
    <col min="14587" max="14587" width="2.88671875" style="4" customWidth="1"/>
    <col min="14588" max="14588" width="34.44140625" style="4" bestFit="1" customWidth="1"/>
    <col min="14589" max="14589" width="30.44140625" style="4" bestFit="1" customWidth="1"/>
    <col min="14590" max="14591" width="21.44140625" style="4" customWidth="1"/>
    <col min="14592" max="14592" width="13.5546875" style="4" customWidth="1"/>
    <col min="14593" max="14593" width="15.6640625" style="4" customWidth="1"/>
    <col min="14594" max="14842" width="11.5546875" style="4"/>
    <col min="14843" max="14843" width="2.88671875" style="4" customWidth="1"/>
    <col min="14844" max="14844" width="34.44140625" style="4" bestFit="1" customWidth="1"/>
    <col min="14845" max="14845" width="30.44140625" style="4" bestFit="1" customWidth="1"/>
    <col min="14846" max="14847" width="21.44140625" style="4" customWidth="1"/>
    <col min="14848" max="14848" width="13.5546875" style="4" customWidth="1"/>
    <col min="14849" max="14849" width="15.6640625" style="4" customWidth="1"/>
    <col min="14850" max="15098" width="11.5546875" style="4"/>
    <col min="15099" max="15099" width="2.88671875" style="4" customWidth="1"/>
    <col min="15100" max="15100" width="34.44140625" style="4" bestFit="1" customWidth="1"/>
    <col min="15101" max="15101" width="30.44140625" style="4" bestFit="1" customWidth="1"/>
    <col min="15102" max="15103" width="21.44140625" style="4" customWidth="1"/>
    <col min="15104" max="15104" width="13.5546875" style="4" customWidth="1"/>
    <col min="15105" max="15105" width="15.6640625" style="4" customWidth="1"/>
    <col min="15106" max="15354" width="11.5546875" style="4"/>
    <col min="15355" max="15355" width="2.88671875" style="4" customWidth="1"/>
    <col min="15356" max="15356" width="34.44140625" style="4" bestFit="1" customWidth="1"/>
    <col min="15357" max="15357" width="30.44140625" style="4" bestFit="1" customWidth="1"/>
    <col min="15358" max="15359" width="21.44140625" style="4" customWidth="1"/>
    <col min="15360" max="15360" width="13.5546875" style="4" customWidth="1"/>
    <col min="15361" max="15361" width="15.6640625" style="4" customWidth="1"/>
    <col min="15362" max="15610" width="11.5546875" style="4"/>
    <col min="15611" max="15611" width="2.88671875" style="4" customWidth="1"/>
    <col min="15612" max="15612" width="34.44140625" style="4" bestFit="1" customWidth="1"/>
    <col min="15613" max="15613" width="30.44140625" style="4" bestFit="1" customWidth="1"/>
    <col min="15614" max="15615" width="21.44140625" style="4" customWidth="1"/>
    <col min="15616" max="15616" width="13.5546875" style="4" customWidth="1"/>
    <col min="15617" max="15617" width="15.6640625" style="4" customWidth="1"/>
    <col min="15618" max="15866" width="11.5546875" style="4"/>
    <col min="15867" max="15867" width="2.88671875" style="4" customWidth="1"/>
    <col min="15868" max="15868" width="34.44140625" style="4" bestFit="1" customWidth="1"/>
    <col min="15869" max="15869" width="30.44140625" style="4" bestFit="1" customWidth="1"/>
    <col min="15870" max="15871" width="21.44140625" style="4" customWidth="1"/>
    <col min="15872" max="15872" width="13.5546875" style="4" customWidth="1"/>
    <col min="15873" max="15873" width="15.6640625" style="4" customWidth="1"/>
    <col min="15874" max="16122" width="11.5546875" style="4"/>
    <col min="16123" max="16123" width="2.88671875" style="4" customWidth="1"/>
    <col min="16124" max="16124" width="34.44140625" style="4" bestFit="1" customWidth="1"/>
    <col min="16125" max="16125" width="30.44140625" style="4" bestFit="1" customWidth="1"/>
    <col min="16126" max="16127" width="21.44140625" style="4" customWidth="1"/>
    <col min="16128" max="16128" width="13.5546875" style="4" customWidth="1"/>
    <col min="16129" max="16129" width="15.6640625" style="4" customWidth="1"/>
    <col min="16130" max="16384" width="11.5546875" style="4"/>
  </cols>
  <sheetData>
    <row r="2" spans="2:4" x14ac:dyDescent="0.3">
      <c r="B2" s="1" t="s">
        <v>56</v>
      </c>
    </row>
    <row r="3" spans="2:4" x14ac:dyDescent="0.3">
      <c r="B3" s="4" t="s">
        <v>49</v>
      </c>
    </row>
    <row r="5" spans="2:4" x14ac:dyDescent="0.3">
      <c r="C5" s="7" t="s">
        <v>53</v>
      </c>
      <c r="D5" s="41">
        <v>238</v>
      </c>
    </row>
    <row r="6" spans="2:4" x14ac:dyDescent="0.3">
      <c r="C6" s="7" t="s">
        <v>51</v>
      </c>
      <c r="D6" s="39">
        <v>0.02</v>
      </c>
    </row>
    <row r="7" spans="2:4" x14ac:dyDescent="0.3">
      <c r="C7" s="7" t="s">
        <v>52</v>
      </c>
      <c r="D7" s="39">
        <v>0.19</v>
      </c>
    </row>
    <row r="8" spans="2:4" x14ac:dyDescent="0.3">
      <c r="C8" s="7"/>
      <c r="D8" s="14"/>
    </row>
    <row r="9" spans="2:4" x14ac:dyDescent="0.3">
      <c r="C9" s="7"/>
    </row>
    <row r="10" spans="2:4" ht="15.6" x14ac:dyDescent="0.35">
      <c r="C10" s="8" t="s">
        <v>49</v>
      </c>
      <c r="D10" s="40">
        <f>D5*D6/(1+D7)</f>
        <v>4</v>
      </c>
    </row>
    <row r="11" spans="2:4" ht="15.6" x14ac:dyDescent="0.35">
      <c r="C11" s="8" t="s">
        <v>54</v>
      </c>
      <c r="D11" s="40">
        <f>D10*D7</f>
        <v>0.76</v>
      </c>
    </row>
    <row r="12" spans="2:4" x14ac:dyDescent="0.3">
      <c r="C12" s="8" t="s">
        <v>55</v>
      </c>
      <c r="D12" s="40">
        <f>D5*(1-D6)</f>
        <v>233.24</v>
      </c>
    </row>
    <row r="17" spans="2:4" x14ac:dyDescent="0.3">
      <c r="B17" s="1"/>
    </row>
    <row r="19" spans="2:4" x14ac:dyDescent="0.3">
      <c r="D19" s="13"/>
    </row>
    <row r="20" spans="2:4" x14ac:dyDescent="0.3">
      <c r="D20" s="13"/>
    </row>
    <row r="21" spans="2:4" x14ac:dyDescent="0.3">
      <c r="D21" s="15"/>
    </row>
    <row r="22" spans="2:4" x14ac:dyDescent="0.3">
      <c r="D22" s="16"/>
    </row>
    <row r="23" spans="2:4" x14ac:dyDescent="0.3">
      <c r="C23" s="11"/>
      <c r="D23" s="17"/>
    </row>
    <row r="24" spans="2:4" x14ac:dyDescent="0.3">
      <c r="C24" s="11"/>
      <c r="D24" s="17"/>
    </row>
    <row r="25" spans="2:4" x14ac:dyDescent="0.3">
      <c r="D25" s="15"/>
    </row>
    <row r="27" spans="2:4" x14ac:dyDescent="0.3">
      <c r="C27" s="3"/>
      <c r="D27" s="9"/>
    </row>
    <row r="28" spans="2:4" x14ac:dyDescent="0.3">
      <c r="C28" s="3"/>
      <c r="D28" s="10"/>
    </row>
    <row r="29" spans="2:4" x14ac:dyDescent="0.3">
      <c r="C29" s="3"/>
      <c r="D29" s="10"/>
    </row>
    <row r="34" spans="2:4" x14ac:dyDescent="0.3">
      <c r="B34" s="1"/>
    </row>
    <row r="36" spans="2:4" x14ac:dyDescent="0.3">
      <c r="C36" s="3"/>
      <c r="D36" s="12"/>
    </row>
  </sheetData>
  <pageMargins left="0.70866141732283472" right="0.70866141732283472" top="0.78740157480314965" bottom="0.78740157480314965" header="0.31496062992125984" footer="0.31496062992125984"/>
  <pageSetup paperSize="9"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7C869-57EA-40A1-9FA8-5DA627810222}">
  <sheetPr>
    <pageSetUpPr fitToPage="1"/>
  </sheetPr>
  <dimension ref="A1:K195"/>
  <sheetViews>
    <sheetView zoomScaleNormal="100" workbookViewId="0">
      <selection activeCell="B2" sqref="B2"/>
    </sheetView>
  </sheetViews>
  <sheetFormatPr baseColWidth="10" defaultColWidth="11.44140625" defaultRowHeight="14.4" x14ac:dyDescent="0.3"/>
  <cols>
    <col min="1" max="1" width="2.6640625" style="4" customWidth="1"/>
    <col min="2" max="2" width="26.77734375" style="4" bestFit="1" customWidth="1"/>
    <col min="3" max="3" width="79.77734375" style="42" bestFit="1" customWidth="1"/>
    <col min="4" max="4" width="17.88671875" style="62" bestFit="1" customWidth="1"/>
    <col min="5" max="10" width="17.109375" style="42" customWidth="1"/>
    <col min="11" max="11" width="17.109375" style="59" customWidth="1"/>
    <col min="12" max="16384" width="11.44140625" style="59"/>
  </cols>
  <sheetData>
    <row r="1" spans="1:11" s="57" customFormat="1" ht="15.6" x14ac:dyDescent="0.3">
      <c r="A1" s="4"/>
      <c r="B1" s="4"/>
      <c r="C1" s="19"/>
      <c r="D1" s="62"/>
      <c r="E1" s="42"/>
      <c r="F1" s="42"/>
      <c r="G1" s="42"/>
      <c r="H1" s="42"/>
      <c r="I1" s="42"/>
      <c r="J1" s="42"/>
    </row>
    <row r="2" spans="1:11" x14ac:dyDescent="0.3">
      <c r="B2" s="1" t="s">
        <v>72</v>
      </c>
    </row>
    <row r="3" spans="1:11" x14ac:dyDescent="0.3">
      <c r="B3" s="1"/>
    </row>
    <row r="4" spans="1:11" x14ac:dyDescent="0.3">
      <c r="C4" s="103" t="s">
        <v>183</v>
      </c>
      <c r="D4" s="103">
        <v>1</v>
      </c>
      <c r="F4" s="22">
        <v>1</v>
      </c>
      <c r="G4" s="22">
        <v>2</v>
      </c>
      <c r="H4" s="22">
        <v>3</v>
      </c>
      <c r="I4" s="22">
        <v>4</v>
      </c>
      <c r="J4" s="22">
        <v>5</v>
      </c>
      <c r="K4" s="58">
        <v>6</v>
      </c>
    </row>
    <row r="6" spans="1:11" x14ac:dyDescent="0.3">
      <c r="C6" s="22" t="s">
        <v>164</v>
      </c>
      <c r="D6" s="86" t="str">
        <f>INDEX(F6:K6,D$4)</f>
        <v xml:space="preserve"> 11-1</v>
      </c>
      <c r="E6" s="86"/>
      <c r="F6" s="90" t="s">
        <v>165</v>
      </c>
      <c r="G6" s="90" t="s">
        <v>222</v>
      </c>
      <c r="H6" s="90" t="s">
        <v>221</v>
      </c>
      <c r="I6" s="92"/>
      <c r="J6" s="92"/>
      <c r="K6" s="93"/>
    </row>
    <row r="7" spans="1:11" x14ac:dyDescent="0.3">
      <c r="C7" s="42" t="s">
        <v>73</v>
      </c>
      <c r="D7" s="65"/>
      <c r="E7" s="65"/>
      <c r="F7" s="94">
        <v>49</v>
      </c>
      <c r="G7" s="94">
        <v>35</v>
      </c>
      <c r="H7" s="94">
        <v>35</v>
      </c>
      <c r="I7" s="94"/>
      <c r="J7" s="94"/>
      <c r="K7" s="95"/>
    </row>
    <row r="8" spans="1:11" x14ac:dyDescent="0.3">
      <c r="C8" s="42" t="s">
        <v>74</v>
      </c>
      <c r="D8" s="102"/>
      <c r="E8" s="102"/>
      <c r="F8" s="66">
        <f ca="1">YEAR(TODAY())-F7</f>
        <v>1975</v>
      </c>
      <c r="G8" s="66">
        <f ca="1">YEAR(TODAY())-G7</f>
        <v>1989</v>
      </c>
      <c r="H8" s="66">
        <f ca="1">YEAR(TODAY())-H7</f>
        <v>1989</v>
      </c>
      <c r="I8" s="66"/>
      <c r="J8" s="66"/>
      <c r="K8" s="60"/>
    </row>
    <row r="9" spans="1:11" x14ac:dyDescent="0.3">
      <c r="C9" s="42" t="s">
        <v>180</v>
      </c>
      <c r="D9" s="65"/>
      <c r="E9" s="65"/>
      <c r="F9" s="94" t="s">
        <v>181</v>
      </c>
      <c r="G9" s="94" t="s">
        <v>182</v>
      </c>
      <c r="H9" s="94" t="s">
        <v>220</v>
      </c>
      <c r="I9" s="94"/>
      <c r="J9" s="94"/>
      <c r="K9" s="95"/>
    </row>
    <row r="10" spans="1:11" x14ac:dyDescent="0.3">
      <c r="D10" s="65"/>
      <c r="E10" s="65"/>
      <c r="F10" s="94"/>
      <c r="G10" s="94"/>
      <c r="H10" s="94"/>
      <c r="I10" s="94"/>
      <c r="J10" s="94"/>
      <c r="K10" s="95"/>
    </row>
    <row r="11" spans="1:11" x14ac:dyDescent="0.3">
      <c r="C11" s="42" t="s">
        <v>75</v>
      </c>
      <c r="D11" s="67">
        <f>INDEX(F11:K11,D$4)</f>
        <v>4945</v>
      </c>
      <c r="F11" s="43">
        <v>4945</v>
      </c>
      <c r="G11" s="43">
        <v>4340</v>
      </c>
      <c r="H11" s="43">
        <v>5500</v>
      </c>
      <c r="I11" s="43"/>
      <c r="J11" s="43"/>
      <c r="K11" s="96"/>
    </row>
    <row r="12" spans="1:11" x14ac:dyDescent="0.3">
      <c r="D12" s="67"/>
      <c r="F12" s="43"/>
      <c r="G12" s="43"/>
      <c r="H12" s="43"/>
      <c r="I12" s="43"/>
      <c r="J12" s="43"/>
      <c r="K12" s="96"/>
    </row>
    <row r="13" spans="1:11" x14ac:dyDescent="0.3">
      <c r="C13" s="42" t="s">
        <v>76</v>
      </c>
      <c r="D13" s="67">
        <f>INDEX(F13:K13,D$4)</f>
        <v>15</v>
      </c>
      <c r="F13" s="43">
        <v>15</v>
      </c>
      <c r="G13" s="43">
        <v>20</v>
      </c>
      <c r="H13" s="43">
        <v>0</v>
      </c>
      <c r="I13" s="43"/>
      <c r="J13" s="43"/>
      <c r="K13" s="96"/>
    </row>
    <row r="14" spans="1:11" x14ac:dyDescent="0.3">
      <c r="C14" s="42" t="s">
        <v>77</v>
      </c>
      <c r="D14" s="67">
        <f>INDEX(F14:K14,D$4)</f>
        <v>63.68</v>
      </c>
      <c r="F14" s="43">
        <v>63.68</v>
      </c>
      <c r="G14" s="43">
        <v>45</v>
      </c>
      <c r="H14" s="43">
        <v>0</v>
      </c>
      <c r="I14" s="43"/>
      <c r="J14" s="43"/>
      <c r="K14" s="96"/>
    </row>
    <row r="15" spans="1:11" x14ac:dyDescent="0.3">
      <c r="D15" s="67"/>
      <c r="F15" s="43"/>
      <c r="G15" s="43"/>
      <c r="H15" s="43"/>
      <c r="I15" s="43"/>
      <c r="J15" s="43"/>
      <c r="K15" s="96"/>
    </row>
    <row r="16" spans="1:11" x14ac:dyDescent="0.3">
      <c r="C16" s="42" t="s">
        <v>166</v>
      </c>
      <c r="D16" s="67"/>
      <c r="F16" s="43">
        <v>67302.52</v>
      </c>
      <c r="G16" s="43">
        <v>33620</v>
      </c>
      <c r="H16" s="43">
        <v>0</v>
      </c>
      <c r="I16" s="43"/>
      <c r="J16" s="43"/>
      <c r="K16" s="96"/>
    </row>
    <row r="17" spans="2:11" x14ac:dyDescent="0.3">
      <c r="C17" s="42" t="s">
        <v>78</v>
      </c>
      <c r="D17" s="67"/>
      <c r="F17" s="67">
        <f>ROUND(F16*1.19,2)</f>
        <v>80090</v>
      </c>
      <c r="G17" s="67">
        <f>ROUND(G16*1.19,2)</f>
        <v>40007.800000000003</v>
      </c>
      <c r="H17" s="67">
        <f>ROUND(H16*1.19,2)</f>
        <v>0</v>
      </c>
      <c r="I17" s="67"/>
      <c r="J17" s="67"/>
      <c r="K17" s="61"/>
    </row>
    <row r="18" spans="2:11" x14ac:dyDescent="0.3">
      <c r="C18" s="42" t="s">
        <v>79</v>
      </c>
      <c r="D18" s="67"/>
      <c r="F18" s="67">
        <f>ROUNDDOWN(F17,-2)</f>
        <v>80000</v>
      </c>
      <c r="G18" s="67">
        <f>ROUNDDOWN(G17,-2)</f>
        <v>40000</v>
      </c>
      <c r="H18" s="67">
        <f>ROUNDDOWN(H17,-2)</f>
        <v>0</v>
      </c>
      <c r="I18" s="67"/>
      <c r="J18" s="67"/>
      <c r="K18" s="61"/>
    </row>
    <row r="19" spans="2:11" x14ac:dyDescent="0.3">
      <c r="C19" s="42" t="s">
        <v>80</v>
      </c>
      <c r="D19" s="68"/>
      <c r="E19" s="68"/>
      <c r="F19" s="97">
        <v>10</v>
      </c>
      <c r="G19" s="97">
        <v>20</v>
      </c>
      <c r="H19" s="97">
        <v>0</v>
      </c>
      <c r="I19" s="97"/>
      <c r="J19" s="97"/>
      <c r="K19" s="98"/>
    </row>
    <row r="20" spans="2:11" x14ac:dyDescent="0.3">
      <c r="C20" s="42" t="s">
        <v>81</v>
      </c>
      <c r="D20" s="69"/>
      <c r="F20" s="69">
        <f>0.01 + 0.0003*F19</f>
        <v>1.2999999999999999E-2</v>
      </c>
      <c r="G20" s="69">
        <f>0.01 + 0.0003*G19</f>
        <v>1.6E-2</v>
      </c>
      <c r="H20" s="69">
        <f>0.01 + 0.0003*H19</f>
        <v>0.01</v>
      </c>
      <c r="I20" s="67"/>
      <c r="J20" s="67"/>
      <c r="K20" s="61"/>
    </row>
    <row r="21" spans="2:11" x14ac:dyDescent="0.3">
      <c r="B21" s="1"/>
      <c r="C21" s="22" t="s">
        <v>82</v>
      </c>
      <c r="D21" s="87">
        <f>INDEX(F21:K21,D$4)</f>
        <v>1040</v>
      </c>
      <c r="F21" s="24">
        <f>ROUND(F18*F20,2)</f>
        <v>1040</v>
      </c>
      <c r="G21" s="24">
        <f>ROUND(G18*G20,2)</f>
        <v>640</v>
      </c>
      <c r="H21" s="24">
        <f>ROUND(H18*H20,2)</f>
        <v>0</v>
      </c>
      <c r="I21" s="43"/>
      <c r="J21" s="43"/>
      <c r="K21" s="96"/>
    </row>
    <row r="22" spans="2:11" x14ac:dyDescent="0.3">
      <c r="B22" s="1"/>
      <c r="C22" s="42" t="s">
        <v>167</v>
      </c>
      <c r="D22" s="67"/>
      <c r="F22" s="24">
        <f>ROUND(F21/1.19,2)</f>
        <v>873.95</v>
      </c>
      <c r="G22" s="24">
        <f>ROUND(G21/1.19,2)</f>
        <v>537.82000000000005</v>
      </c>
      <c r="H22" s="24">
        <f>ROUND(H21/1.19,2)</f>
        <v>0</v>
      </c>
      <c r="I22" s="43"/>
      <c r="J22" s="43"/>
      <c r="K22" s="96"/>
    </row>
    <row r="23" spans="2:11" x14ac:dyDescent="0.3">
      <c r="B23" s="1"/>
      <c r="C23" s="42" t="s">
        <v>168</v>
      </c>
      <c r="D23" s="67"/>
      <c r="F23" s="24">
        <f>F21-F22</f>
        <v>166.04999999999995</v>
      </c>
      <c r="G23" s="24">
        <f>G21-G22</f>
        <v>102.17999999999995</v>
      </c>
      <c r="H23" s="24">
        <f>H21-H22</f>
        <v>0</v>
      </c>
      <c r="I23" s="43"/>
      <c r="J23" s="43"/>
      <c r="K23" s="96"/>
    </row>
    <row r="24" spans="2:11" x14ac:dyDescent="0.3">
      <c r="D24" s="67"/>
      <c r="F24" s="43"/>
      <c r="G24" s="43"/>
      <c r="H24" s="43"/>
      <c r="I24" s="43"/>
      <c r="J24" s="43"/>
      <c r="K24" s="96"/>
    </row>
    <row r="25" spans="2:11" x14ac:dyDescent="0.3">
      <c r="C25" s="42" t="s">
        <v>83</v>
      </c>
      <c r="D25" s="67">
        <f>INDEX(F25:K25,D$4)</f>
        <v>0</v>
      </c>
      <c r="F25" s="43">
        <v>0</v>
      </c>
      <c r="G25" s="43">
        <v>0</v>
      </c>
      <c r="H25" s="43">
        <v>0</v>
      </c>
      <c r="I25" s="43"/>
      <c r="J25" s="43"/>
      <c r="K25" s="96"/>
    </row>
    <row r="26" spans="2:11" x14ac:dyDescent="0.3">
      <c r="C26" s="42" t="s">
        <v>84</v>
      </c>
      <c r="D26" s="62">
        <f>INDEX(F26:K26,D$4)</f>
        <v>1</v>
      </c>
      <c r="F26" s="92">
        <v>1</v>
      </c>
      <c r="G26" s="92">
        <v>1</v>
      </c>
      <c r="H26" s="92">
        <v>1</v>
      </c>
      <c r="I26" s="92"/>
      <c r="J26" s="92"/>
      <c r="K26" s="93"/>
    </row>
    <row r="27" spans="2:11" x14ac:dyDescent="0.3">
      <c r="C27" s="42" t="s">
        <v>85</v>
      </c>
      <c r="D27" s="62">
        <f>INDEX(F27:K27,D$4)</f>
        <v>0</v>
      </c>
      <c r="F27" s="92">
        <v>0</v>
      </c>
      <c r="G27" s="92">
        <v>0</v>
      </c>
      <c r="H27" s="92">
        <v>0</v>
      </c>
      <c r="I27" s="92"/>
      <c r="J27" s="92"/>
      <c r="K27" s="93"/>
    </row>
    <row r="28" spans="2:11" x14ac:dyDescent="0.3">
      <c r="F28" s="92"/>
      <c r="G28" s="92"/>
      <c r="H28" s="92"/>
      <c r="I28" s="92"/>
      <c r="J28" s="92"/>
      <c r="K28" s="93"/>
    </row>
    <row r="29" spans="2:11" x14ac:dyDescent="0.3">
      <c r="C29" s="42" t="s">
        <v>86</v>
      </c>
      <c r="D29" s="69">
        <f>INDEX(F29:K29,D$4)</f>
        <v>0</v>
      </c>
      <c r="F29" s="99"/>
      <c r="G29" s="99"/>
      <c r="H29" s="99"/>
      <c r="I29" s="99"/>
      <c r="J29" s="99"/>
      <c r="K29" s="100"/>
    </row>
    <row r="30" spans="2:11" x14ac:dyDescent="0.3">
      <c r="B30" s="85" t="s">
        <v>169</v>
      </c>
      <c r="C30" s="42" t="s">
        <v>87</v>
      </c>
      <c r="D30" s="67">
        <f>INDEX(F30:K30,D$4)</f>
        <v>1398</v>
      </c>
      <c r="F30" s="43">
        <v>1398</v>
      </c>
      <c r="G30" s="43">
        <v>1014.75</v>
      </c>
      <c r="H30" s="43">
        <v>0</v>
      </c>
      <c r="I30" s="43"/>
      <c r="J30" s="43"/>
      <c r="K30" s="96"/>
    </row>
    <row r="31" spans="2:11" x14ac:dyDescent="0.3">
      <c r="D31" s="67"/>
      <c r="F31" s="43"/>
      <c r="G31" s="43"/>
      <c r="H31" s="43"/>
      <c r="I31" s="43"/>
      <c r="J31" s="43"/>
      <c r="K31" s="96"/>
    </row>
    <row r="32" spans="2:11" x14ac:dyDescent="0.3">
      <c r="C32" s="42" t="s">
        <v>88</v>
      </c>
      <c r="D32" s="67">
        <f>INDEX(F32:K32,D$4)</f>
        <v>76.89</v>
      </c>
      <c r="F32" s="43">
        <v>76.89</v>
      </c>
      <c r="G32" s="43">
        <v>55.81</v>
      </c>
      <c r="H32" s="43"/>
      <c r="I32" s="43"/>
      <c r="J32" s="43"/>
      <c r="K32" s="96"/>
    </row>
    <row r="33" spans="2:11" x14ac:dyDescent="0.3">
      <c r="D33" s="67"/>
      <c r="F33" s="43"/>
      <c r="G33" s="43"/>
      <c r="H33" s="43"/>
      <c r="I33" s="43"/>
      <c r="J33" s="43"/>
      <c r="K33" s="96"/>
    </row>
    <row r="34" spans="2:11" x14ac:dyDescent="0.3">
      <c r="C34" s="42" t="s">
        <v>89</v>
      </c>
      <c r="D34" s="69">
        <f>INDEX(F34:K34,D$4)</f>
        <v>0.09</v>
      </c>
      <c r="F34" s="99">
        <v>0.09</v>
      </c>
      <c r="G34" s="99">
        <v>0.08</v>
      </c>
      <c r="H34" s="99">
        <v>0</v>
      </c>
      <c r="I34" s="99"/>
      <c r="J34" s="99"/>
      <c r="K34" s="100"/>
    </row>
    <row r="35" spans="2:11" x14ac:dyDescent="0.3">
      <c r="C35" s="42" t="s">
        <v>90</v>
      </c>
      <c r="D35" s="67">
        <f>INDEX(F35:K35,D$4)</f>
        <v>0</v>
      </c>
      <c r="F35" s="43"/>
      <c r="G35" s="43"/>
      <c r="H35" s="43"/>
      <c r="I35" s="43"/>
      <c r="J35" s="43"/>
      <c r="K35" s="96"/>
    </row>
    <row r="36" spans="2:11" x14ac:dyDescent="0.3">
      <c r="D36" s="67"/>
      <c r="F36" s="43"/>
      <c r="G36" s="43"/>
      <c r="H36" s="43"/>
      <c r="I36" s="43"/>
      <c r="J36" s="43"/>
      <c r="K36" s="96"/>
    </row>
    <row r="37" spans="2:11" x14ac:dyDescent="0.3">
      <c r="C37" s="42" t="s">
        <v>91</v>
      </c>
      <c r="D37" s="69">
        <f>INDEX(F37:K37,D$4)</f>
        <v>7.2999999999999995E-2</v>
      </c>
      <c r="F37" s="99">
        <v>7.2999999999999995E-2</v>
      </c>
      <c r="G37" s="99">
        <v>7.2999999999999995E-2</v>
      </c>
      <c r="H37" s="99">
        <v>7.2999999999999995E-2</v>
      </c>
      <c r="I37" s="99"/>
      <c r="J37" s="99"/>
      <c r="K37" s="100"/>
    </row>
    <row r="38" spans="2:11" x14ac:dyDescent="0.3">
      <c r="C38" s="42" t="s">
        <v>92</v>
      </c>
      <c r="D38" s="69">
        <f>INDEX(F38:K38,D$4)</f>
        <v>7.2999999999999995E-2</v>
      </c>
      <c r="F38" s="99">
        <v>7.2999999999999995E-2</v>
      </c>
      <c r="G38" s="99">
        <v>7.2999999999999995E-2</v>
      </c>
      <c r="H38" s="99">
        <v>7.2999999999999995E-2</v>
      </c>
      <c r="I38" s="99"/>
      <c r="J38" s="99"/>
      <c r="K38" s="100"/>
    </row>
    <row r="39" spans="2:11" x14ac:dyDescent="0.3">
      <c r="B39" s="1"/>
      <c r="C39" s="42" t="s">
        <v>93</v>
      </c>
      <c r="D39" s="69">
        <f>INDEX(F39:K39,D$4)</f>
        <v>8.9999999999999993E-3</v>
      </c>
      <c r="F39" s="99">
        <v>8.9999999999999993E-3</v>
      </c>
      <c r="G39" s="99">
        <v>8.0000000000000002E-3</v>
      </c>
      <c r="H39" s="99">
        <v>1.2E-2</v>
      </c>
      <c r="I39" s="99"/>
      <c r="J39" s="99"/>
      <c r="K39" s="100"/>
    </row>
    <row r="40" spans="2:11" x14ac:dyDescent="0.3">
      <c r="D40" s="69"/>
      <c r="F40" s="99"/>
      <c r="G40" s="99"/>
      <c r="H40" s="99"/>
      <c r="I40" s="99"/>
      <c r="J40" s="99"/>
      <c r="K40" s="100"/>
    </row>
    <row r="41" spans="2:11" x14ac:dyDescent="0.3">
      <c r="C41" s="42" t="s">
        <v>94</v>
      </c>
      <c r="D41" s="69">
        <f>INDEX(F41:K41,D$4)</f>
        <v>1.525E-2</v>
      </c>
      <c r="F41" s="99">
        <v>1.525E-2</v>
      </c>
      <c r="G41" s="99">
        <v>1.525E-2</v>
      </c>
      <c r="H41" s="99">
        <v>1.525E-2</v>
      </c>
      <c r="I41" s="99"/>
      <c r="J41" s="99"/>
      <c r="K41" s="100"/>
    </row>
    <row r="42" spans="2:11" x14ac:dyDescent="0.3">
      <c r="C42" s="42" t="s">
        <v>95</v>
      </c>
      <c r="D42" s="69">
        <f>INDEX(F42:K42,D$4)</f>
        <v>1.525E-2</v>
      </c>
      <c r="F42" s="99">
        <v>1.525E-2</v>
      </c>
      <c r="G42" s="99">
        <v>1.525E-2</v>
      </c>
      <c r="H42" s="99">
        <v>1.525E-2</v>
      </c>
      <c r="I42" s="99"/>
      <c r="J42" s="99"/>
      <c r="K42" s="100"/>
    </row>
    <row r="43" spans="2:11" x14ac:dyDescent="0.3">
      <c r="C43" s="42" t="s">
        <v>96</v>
      </c>
      <c r="D43" s="69">
        <f>INDEX(F43:K43,D$4)</f>
        <v>3.5000000000000001E-3</v>
      </c>
      <c r="F43" s="99">
        <v>3.5000000000000001E-3</v>
      </c>
      <c r="G43" s="99">
        <v>3.5000000000000001E-3</v>
      </c>
      <c r="H43" s="99">
        <v>3.5000000000000001E-3</v>
      </c>
      <c r="I43" s="99"/>
      <c r="J43" s="99"/>
      <c r="K43" s="100"/>
    </row>
    <row r="44" spans="2:11" x14ac:dyDescent="0.3">
      <c r="D44" s="69"/>
      <c r="F44" s="99"/>
      <c r="G44" s="99"/>
      <c r="H44" s="99"/>
      <c r="I44" s="99"/>
      <c r="J44" s="99"/>
      <c r="K44" s="100"/>
    </row>
    <row r="45" spans="2:11" x14ac:dyDescent="0.3">
      <c r="C45" s="42" t="s">
        <v>97</v>
      </c>
      <c r="D45" s="69">
        <f>INDEX(F45:K45,D$4)</f>
        <v>9.2999999999999999E-2</v>
      </c>
      <c r="F45" s="99">
        <v>9.2999999999999999E-2</v>
      </c>
      <c r="G45" s="99">
        <v>9.2999999999999999E-2</v>
      </c>
      <c r="H45" s="99">
        <v>9.2999999999999999E-2</v>
      </c>
      <c r="I45" s="99"/>
      <c r="J45" s="99"/>
      <c r="K45" s="100"/>
    </row>
    <row r="46" spans="2:11" x14ac:dyDescent="0.3">
      <c r="C46" s="42" t="s">
        <v>98</v>
      </c>
      <c r="D46" s="69">
        <f>INDEX(F46:K46,D$4)</f>
        <v>9.2999999999999999E-2</v>
      </c>
      <c r="F46" s="99">
        <v>9.2999999999999999E-2</v>
      </c>
      <c r="G46" s="99">
        <v>9.2999999999999999E-2</v>
      </c>
      <c r="H46" s="99">
        <v>9.2999999999999999E-2</v>
      </c>
      <c r="I46" s="99"/>
      <c r="J46" s="99"/>
      <c r="K46" s="100"/>
    </row>
    <row r="47" spans="2:11" x14ac:dyDescent="0.3">
      <c r="D47" s="69"/>
      <c r="F47" s="99"/>
      <c r="G47" s="99"/>
      <c r="H47" s="99"/>
      <c r="I47" s="99"/>
      <c r="J47" s="99"/>
      <c r="K47" s="100"/>
    </row>
    <row r="48" spans="2:11" x14ac:dyDescent="0.3">
      <c r="C48" s="42" t="s">
        <v>99</v>
      </c>
      <c r="D48" s="69">
        <f>INDEX(F48:K48,D$4)</f>
        <v>1.2E-2</v>
      </c>
      <c r="F48" s="99">
        <v>1.2E-2</v>
      </c>
      <c r="G48" s="99">
        <v>1.2E-2</v>
      </c>
      <c r="H48" s="99">
        <v>1.2E-2</v>
      </c>
      <c r="I48" s="99"/>
      <c r="J48" s="99"/>
      <c r="K48" s="100"/>
    </row>
    <row r="49" spans="3:11" x14ac:dyDescent="0.3">
      <c r="C49" s="42" t="s">
        <v>100</v>
      </c>
      <c r="D49" s="69">
        <f>INDEX(F49:K49,D$4)</f>
        <v>1.2E-2</v>
      </c>
      <c r="F49" s="99">
        <v>1.2E-2</v>
      </c>
      <c r="G49" s="99">
        <v>1.2E-2</v>
      </c>
      <c r="H49" s="99">
        <v>1.2E-2</v>
      </c>
      <c r="I49" s="99"/>
      <c r="J49" s="99"/>
      <c r="K49" s="100"/>
    </row>
    <row r="50" spans="3:11" x14ac:dyDescent="0.3">
      <c r="D50" s="69"/>
      <c r="F50" s="99"/>
      <c r="G50" s="99"/>
      <c r="H50" s="99"/>
      <c r="I50" s="99"/>
      <c r="J50" s="99"/>
      <c r="K50" s="100"/>
    </row>
    <row r="51" spans="3:11" x14ac:dyDescent="0.3">
      <c r="C51" s="42" t="s">
        <v>101</v>
      </c>
      <c r="D51" s="69">
        <f>INDEX(F51:K51,D$4)</f>
        <v>3.6999999999999998E-2</v>
      </c>
      <c r="F51" s="99">
        <v>3.6999999999999998E-2</v>
      </c>
      <c r="G51" s="99">
        <v>3.6999999999999998E-2</v>
      </c>
      <c r="H51" s="99">
        <v>3.6999999999999998E-2</v>
      </c>
      <c r="I51" s="99"/>
      <c r="J51" s="99"/>
      <c r="K51" s="100"/>
    </row>
    <row r="52" spans="3:11" x14ac:dyDescent="0.3">
      <c r="C52" s="42" t="s">
        <v>102</v>
      </c>
      <c r="D52" s="69">
        <f>INDEX(F52:K52,D$4)</f>
        <v>3.0000000000000001E-3</v>
      </c>
      <c r="F52" s="99">
        <v>3.0000000000000001E-3</v>
      </c>
      <c r="G52" s="99">
        <v>3.0000000000000001E-3</v>
      </c>
      <c r="H52" s="99">
        <v>3.0000000000000001E-3</v>
      </c>
      <c r="I52" s="99"/>
      <c r="J52" s="99"/>
      <c r="K52" s="100"/>
    </row>
    <row r="53" spans="3:11" x14ac:dyDescent="0.3">
      <c r="C53" s="42" t="s">
        <v>103</v>
      </c>
      <c r="D53" s="69">
        <f>INDEX(F53:K53,D$4)</f>
        <v>8.9999999999999998E-4</v>
      </c>
      <c r="F53" s="99">
        <v>8.9999999999999998E-4</v>
      </c>
      <c r="G53" s="99">
        <v>8.9999999999999998E-4</v>
      </c>
      <c r="H53" s="99">
        <v>8.9999999999999998E-4</v>
      </c>
      <c r="I53" s="99"/>
      <c r="J53" s="99"/>
      <c r="K53" s="100"/>
    </row>
    <row r="54" spans="3:11" x14ac:dyDescent="0.3">
      <c r="D54" s="66"/>
      <c r="F54" s="92"/>
      <c r="G54" s="92"/>
      <c r="H54" s="92"/>
      <c r="I54" s="91"/>
      <c r="J54" s="91"/>
      <c r="K54" s="101"/>
    </row>
    <row r="55" spans="3:11" x14ac:dyDescent="0.3">
      <c r="C55" s="42" t="s">
        <v>104</v>
      </c>
      <c r="D55" s="67">
        <f>INDEX(F55:K55,D$4)</f>
        <v>58050</v>
      </c>
      <c r="F55" s="43">
        <v>58050</v>
      </c>
      <c r="G55" s="43">
        <v>58050</v>
      </c>
      <c r="H55" s="43">
        <v>58050</v>
      </c>
      <c r="I55" s="91"/>
      <c r="J55" s="91"/>
      <c r="K55" s="101"/>
    </row>
    <row r="56" spans="3:11" x14ac:dyDescent="0.3">
      <c r="C56" s="42" t="s">
        <v>105</v>
      </c>
      <c r="D56" s="67">
        <f>INDEX(F56:K56,D$4)</f>
        <v>81000</v>
      </c>
      <c r="F56" s="43">
        <v>81000</v>
      </c>
      <c r="G56" s="43">
        <v>84600</v>
      </c>
      <c r="H56" s="43">
        <v>81000</v>
      </c>
      <c r="I56" s="91"/>
      <c r="J56" s="91"/>
      <c r="K56" s="101"/>
    </row>
    <row r="57" spans="3:11" x14ac:dyDescent="0.3">
      <c r="D57" s="66"/>
      <c r="F57" s="62"/>
    </row>
    <row r="58" spans="3:11" x14ac:dyDescent="0.3">
      <c r="D58" s="66"/>
      <c r="F58" s="62"/>
    </row>
    <row r="59" spans="3:11" x14ac:dyDescent="0.3">
      <c r="C59" s="19" t="s">
        <v>106</v>
      </c>
    </row>
    <row r="60" spans="3:11" ht="28.8" x14ac:dyDescent="0.3">
      <c r="D60" s="37" t="s">
        <v>107</v>
      </c>
      <c r="F60" s="64"/>
      <c r="G60" s="64"/>
    </row>
    <row r="61" spans="3:11" x14ac:dyDescent="0.3">
      <c r="D61" s="42"/>
    </row>
    <row r="62" spans="3:11" x14ac:dyDescent="0.3">
      <c r="C62" s="42" t="s">
        <v>75</v>
      </c>
      <c r="D62" s="67">
        <f>D11</f>
        <v>4945</v>
      </c>
      <c r="F62" s="70"/>
    </row>
    <row r="63" spans="3:11" x14ac:dyDescent="0.3">
      <c r="C63" s="42" t="s">
        <v>108</v>
      </c>
      <c r="D63" s="67">
        <f>D13</f>
        <v>15</v>
      </c>
      <c r="F63" s="70"/>
    </row>
    <row r="64" spans="3:11" x14ac:dyDescent="0.3">
      <c r="C64" s="42" t="s">
        <v>109</v>
      </c>
      <c r="D64" s="67">
        <f>D21</f>
        <v>1040</v>
      </c>
      <c r="E64" s="71"/>
      <c r="F64" s="70"/>
      <c r="G64" s="70"/>
    </row>
    <row r="65" spans="3:7" x14ac:dyDescent="0.3">
      <c r="C65" s="22" t="s">
        <v>110</v>
      </c>
      <c r="D65" s="87">
        <f>SUM(D$62:D$64)</f>
        <v>6000</v>
      </c>
      <c r="E65" s="72"/>
      <c r="F65" s="73"/>
      <c r="G65" s="73"/>
    </row>
    <row r="66" spans="3:7" ht="15" thickBot="1" x14ac:dyDescent="0.35">
      <c r="C66" s="22"/>
      <c r="D66" s="67"/>
      <c r="F66" s="73"/>
      <c r="G66" s="73"/>
    </row>
    <row r="67" spans="3:7" x14ac:dyDescent="0.3">
      <c r="C67" s="74"/>
      <c r="D67" s="75"/>
      <c r="F67" s="73"/>
      <c r="G67" s="73"/>
    </row>
    <row r="68" spans="3:7" x14ac:dyDescent="0.3">
      <c r="C68" s="42" t="s">
        <v>111</v>
      </c>
      <c r="D68" s="24">
        <v>0</v>
      </c>
      <c r="F68" s="70"/>
      <c r="G68" s="70"/>
    </row>
    <row r="69" spans="3:7" x14ac:dyDescent="0.3">
      <c r="C69" s="42" t="s">
        <v>112</v>
      </c>
      <c r="D69" s="24">
        <f>D65-D68</f>
        <v>6000</v>
      </c>
      <c r="F69" s="73"/>
      <c r="G69" s="73"/>
    </row>
    <row r="70" spans="3:7" x14ac:dyDescent="0.3">
      <c r="C70" s="42" t="s">
        <v>83</v>
      </c>
      <c r="D70" s="24">
        <f>D25</f>
        <v>0</v>
      </c>
      <c r="F70" s="73"/>
      <c r="G70" s="73"/>
    </row>
    <row r="71" spans="3:7" x14ac:dyDescent="0.3">
      <c r="C71" s="42" t="s">
        <v>113</v>
      </c>
      <c r="D71" s="24">
        <f>D69-D70</f>
        <v>6000</v>
      </c>
      <c r="F71" s="73"/>
      <c r="G71" s="73"/>
    </row>
    <row r="72" spans="3:7" x14ac:dyDescent="0.3">
      <c r="D72" s="24"/>
      <c r="F72" s="70"/>
    </row>
    <row r="73" spans="3:7" x14ac:dyDescent="0.3">
      <c r="C73" s="22" t="s">
        <v>114</v>
      </c>
      <c r="D73" s="63">
        <f>D30</f>
        <v>1398</v>
      </c>
      <c r="F73" s="70"/>
      <c r="G73" s="70"/>
    </row>
    <row r="74" spans="3:7" x14ac:dyDescent="0.3">
      <c r="C74" s="42" t="s">
        <v>115</v>
      </c>
      <c r="D74" s="88">
        <f>D73/D65</f>
        <v>0.23300000000000001</v>
      </c>
      <c r="F74" s="77"/>
      <c r="G74" s="77"/>
    </row>
    <row r="75" spans="3:7" x14ac:dyDescent="0.3">
      <c r="D75" s="21"/>
      <c r="F75" s="70"/>
    </row>
    <row r="76" spans="3:7" x14ac:dyDescent="0.3">
      <c r="C76" s="22" t="s">
        <v>31</v>
      </c>
      <c r="D76" s="24">
        <f>D32</f>
        <v>76.89</v>
      </c>
      <c r="F76" s="70"/>
      <c r="G76" s="70"/>
    </row>
    <row r="77" spans="3:7" x14ac:dyDescent="0.3">
      <c r="D77" s="21"/>
      <c r="F77" s="70"/>
    </row>
    <row r="78" spans="3:7" x14ac:dyDescent="0.3">
      <c r="C78" s="42" t="s">
        <v>89</v>
      </c>
      <c r="D78" s="88">
        <f>D34</f>
        <v>0.09</v>
      </c>
      <c r="F78" s="77"/>
      <c r="G78" s="77"/>
    </row>
    <row r="79" spans="3:7" x14ac:dyDescent="0.3">
      <c r="C79" s="22" t="s">
        <v>116</v>
      </c>
      <c r="D79" s="24">
        <f>IF(D35&gt;0,D35,ROUNDDOWN(D$73*D78,2))</f>
        <v>125.82</v>
      </c>
      <c r="F79" s="70"/>
      <c r="G79" s="70"/>
    </row>
    <row r="80" spans="3:7" x14ac:dyDescent="0.3">
      <c r="D80" s="70"/>
      <c r="F80" s="70"/>
      <c r="G80" s="70"/>
    </row>
    <row r="81" spans="3:7" x14ac:dyDescent="0.3">
      <c r="C81" s="22" t="s">
        <v>117</v>
      </c>
      <c r="D81" s="76">
        <f>D73+D76+D79</f>
        <v>1600.71</v>
      </c>
      <c r="F81" s="70"/>
      <c r="G81" s="70"/>
    </row>
    <row r="82" spans="3:7" x14ac:dyDescent="0.3">
      <c r="D82" s="67"/>
      <c r="F82" s="70"/>
      <c r="G82" s="70"/>
    </row>
    <row r="83" spans="3:7" x14ac:dyDescent="0.3">
      <c r="C83" s="42" t="s">
        <v>118</v>
      </c>
      <c r="D83" s="67">
        <f>D81</f>
        <v>1600.71</v>
      </c>
      <c r="F83" s="70"/>
      <c r="G83" s="70"/>
    </row>
    <row r="84" spans="3:7" ht="15" thickBot="1" x14ac:dyDescent="0.35">
      <c r="D84" s="67"/>
      <c r="F84" s="70"/>
      <c r="G84" s="70"/>
    </row>
    <row r="85" spans="3:7" x14ac:dyDescent="0.3">
      <c r="C85" s="78"/>
      <c r="D85" s="79"/>
      <c r="F85" s="70"/>
      <c r="G85" s="70"/>
    </row>
    <row r="86" spans="3:7" x14ac:dyDescent="0.3">
      <c r="C86" s="42" t="s">
        <v>110</v>
      </c>
      <c r="D86" s="67">
        <f>SUM(D$62:D$64)</f>
        <v>6000</v>
      </c>
      <c r="F86" s="73"/>
      <c r="G86" s="73"/>
    </row>
    <row r="87" spans="3:7" x14ac:dyDescent="0.3">
      <c r="C87" s="42" t="s">
        <v>119</v>
      </c>
      <c r="D87" s="67">
        <v>0</v>
      </c>
      <c r="F87" s="70"/>
      <c r="G87" s="70"/>
    </row>
    <row r="88" spans="3:7" x14ac:dyDescent="0.3">
      <c r="C88" s="42" t="s">
        <v>120</v>
      </c>
      <c r="D88" s="67">
        <f>D86-D87</f>
        <v>6000</v>
      </c>
      <c r="F88" s="73"/>
      <c r="G88" s="73"/>
    </row>
    <row r="89" spans="3:7" x14ac:dyDescent="0.3">
      <c r="D89" s="67"/>
      <c r="F89" s="73"/>
      <c r="G89" s="73"/>
    </row>
    <row r="90" spans="3:7" x14ac:dyDescent="0.3">
      <c r="C90" s="42" t="s">
        <v>121</v>
      </c>
      <c r="D90" s="24">
        <f>D55/12</f>
        <v>4837.5</v>
      </c>
      <c r="F90" s="73"/>
      <c r="G90" s="73"/>
    </row>
    <row r="91" spans="3:7" x14ac:dyDescent="0.3">
      <c r="C91" s="42" t="s">
        <v>122</v>
      </c>
      <c r="D91" s="24">
        <f>IF(D88&gt;D90,D90,D88)</f>
        <v>4837.5</v>
      </c>
      <c r="F91" s="70"/>
      <c r="G91" s="70"/>
    </row>
    <row r="92" spans="3:7" x14ac:dyDescent="0.3">
      <c r="D92" s="24"/>
      <c r="F92" s="70"/>
      <c r="G92" s="70"/>
    </row>
    <row r="93" spans="3:7" x14ac:dyDescent="0.3">
      <c r="C93" s="42" t="s">
        <v>123</v>
      </c>
      <c r="D93" s="24">
        <f>D56/12</f>
        <v>6750</v>
      </c>
      <c r="F93" s="70"/>
      <c r="G93" s="70"/>
    </row>
    <row r="94" spans="3:7" x14ac:dyDescent="0.3">
      <c r="C94" s="42" t="s">
        <v>124</v>
      </c>
      <c r="D94" s="24">
        <f>IF(D88&gt;D93,D93,D88)</f>
        <v>6000</v>
      </c>
      <c r="F94" s="70"/>
      <c r="G94" s="70"/>
    </row>
    <row r="95" spans="3:7" x14ac:dyDescent="0.3">
      <c r="D95" s="24"/>
      <c r="F95" s="70"/>
      <c r="G95" s="70"/>
    </row>
    <row r="96" spans="3:7" x14ac:dyDescent="0.3">
      <c r="C96" s="22" t="s">
        <v>125</v>
      </c>
      <c r="D96" s="89"/>
      <c r="F96" s="70"/>
      <c r="G96" s="70"/>
    </row>
    <row r="97" spans="3:7" x14ac:dyDescent="0.3">
      <c r="C97" s="42" t="s">
        <v>126</v>
      </c>
      <c r="D97" s="88">
        <f>$D38+$D39/2</f>
        <v>7.7499999999999999E-2</v>
      </c>
      <c r="F97" s="70"/>
      <c r="G97" s="77"/>
    </row>
    <row r="98" spans="3:7" x14ac:dyDescent="0.3">
      <c r="C98" s="42" t="s">
        <v>127</v>
      </c>
      <c r="D98" s="63">
        <f>ROUND(D$91*D97,2)</f>
        <v>374.91</v>
      </c>
      <c r="F98" s="70"/>
      <c r="G98" s="70"/>
    </row>
    <row r="99" spans="3:7" x14ac:dyDescent="0.3">
      <c r="C99" s="42" t="s">
        <v>128</v>
      </c>
      <c r="D99" s="88">
        <f>$D37+$D39/2</f>
        <v>7.7499999999999999E-2</v>
      </c>
      <c r="F99" s="77"/>
      <c r="G99" s="77"/>
    </row>
    <row r="100" spans="3:7" x14ac:dyDescent="0.3">
      <c r="C100" s="42" t="s">
        <v>129</v>
      </c>
      <c r="D100" s="63">
        <f>ROUND(D$91*D99,2)</f>
        <v>374.91</v>
      </c>
      <c r="F100" s="70"/>
      <c r="G100" s="70"/>
    </row>
    <row r="101" spans="3:7" x14ac:dyDescent="0.3">
      <c r="C101" s="42" t="s">
        <v>130</v>
      </c>
      <c r="D101" s="24">
        <f>D100+D98</f>
        <v>749.82</v>
      </c>
      <c r="F101" s="70"/>
      <c r="G101" s="70"/>
    </row>
    <row r="102" spans="3:7" x14ac:dyDescent="0.3">
      <c r="D102" s="24"/>
      <c r="F102" s="70"/>
      <c r="G102" s="70"/>
    </row>
    <row r="103" spans="3:7" x14ac:dyDescent="0.3">
      <c r="C103" s="22" t="s">
        <v>131</v>
      </c>
      <c r="D103" s="89"/>
      <c r="F103" s="70"/>
      <c r="G103" s="70"/>
    </row>
    <row r="104" spans="3:7" x14ac:dyDescent="0.3">
      <c r="C104" s="42" t="s">
        <v>95</v>
      </c>
      <c r="D104" s="88">
        <f>$D42+$D43</f>
        <v>1.8749999999999999E-2</v>
      </c>
      <c r="F104" s="70"/>
      <c r="G104" s="77"/>
    </row>
    <row r="105" spans="3:7" x14ac:dyDescent="0.3">
      <c r="C105" s="42" t="s">
        <v>132</v>
      </c>
      <c r="D105" s="63">
        <f>ROUND(D$91*D104,2)</f>
        <v>90.7</v>
      </c>
      <c r="E105" s="70"/>
      <c r="F105" s="70"/>
      <c r="G105" s="70"/>
    </row>
    <row r="106" spans="3:7" x14ac:dyDescent="0.3">
      <c r="C106" s="42" t="s">
        <v>94</v>
      </c>
      <c r="D106" s="88">
        <f>$D41</f>
        <v>1.525E-2</v>
      </c>
      <c r="F106" s="77"/>
      <c r="G106" s="77"/>
    </row>
    <row r="107" spans="3:7" x14ac:dyDescent="0.3">
      <c r="C107" s="42" t="s">
        <v>133</v>
      </c>
      <c r="D107" s="63">
        <f>ROUND(D$91*D106,2)</f>
        <v>73.77</v>
      </c>
      <c r="E107" s="70"/>
      <c r="F107" s="70"/>
      <c r="G107" s="70"/>
    </row>
    <row r="108" spans="3:7" x14ac:dyDescent="0.3">
      <c r="C108" s="42" t="s">
        <v>134</v>
      </c>
      <c r="D108" s="24">
        <f>D107+D105</f>
        <v>164.47</v>
      </c>
      <c r="F108" s="70"/>
      <c r="G108" s="70"/>
    </row>
    <row r="109" spans="3:7" x14ac:dyDescent="0.3">
      <c r="D109" s="24"/>
      <c r="F109" s="70"/>
      <c r="G109" s="70"/>
    </row>
    <row r="110" spans="3:7" x14ac:dyDescent="0.3">
      <c r="C110" s="22" t="s">
        <v>135</v>
      </c>
      <c r="D110" s="89"/>
      <c r="F110" s="70"/>
      <c r="G110" s="70"/>
    </row>
    <row r="111" spans="3:7" x14ac:dyDescent="0.3">
      <c r="C111" s="42" t="s">
        <v>98</v>
      </c>
      <c r="D111" s="88">
        <f>$D46</f>
        <v>9.2999999999999999E-2</v>
      </c>
      <c r="F111" s="70"/>
      <c r="G111" s="77"/>
    </row>
    <row r="112" spans="3:7" x14ac:dyDescent="0.3">
      <c r="C112" s="42" t="s">
        <v>136</v>
      </c>
      <c r="D112" s="63">
        <f>ROUND(D$94*D111,2)</f>
        <v>558</v>
      </c>
      <c r="F112" s="70"/>
      <c r="G112" s="70"/>
    </row>
    <row r="113" spans="3:7" x14ac:dyDescent="0.3">
      <c r="C113" s="42" t="s">
        <v>97</v>
      </c>
      <c r="D113" s="88">
        <f>$D45</f>
        <v>9.2999999999999999E-2</v>
      </c>
      <c r="F113" s="77"/>
      <c r="G113" s="77"/>
    </row>
    <row r="114" spans="3:7" x14ac:dyDescent="0.3">
      <c r="C114" s="42" t="s">
        <v>137</v>
      </c>
      <c r="D114" s="63">
        <f>ROUND(D$94*D113,2)</f>
        <v>558</v>
      </c>
      <c r="F114" s="70"/>
      <c r="G114" s="70"/>
    </row>
    <row r="115" spans="3:7" x14ac:dyDescent="0.3">
      <c r="C115" s="42" t="s">
        <v>138</v>
      </c>
      <c r="D115" s="24">
        <f>D114+D112</f>
        <v>1116</v>
      </c>
      <c r="F115" s="70"/>
      <c r="G115" s="70"/>
    </row>
    <row r="116" spans="3:7" x14ac:dyDescent="0.3">
      <c r="D116" s="24"/>
      <c r="F116" s="70"/>
      <c r="G116" s="70"/>
    </row>
    <row r="117" spans="3:7" x14ac:dyDescent="0.3">
      <c r="C117" s="22" t="s">
        <v>139</v>
      </c>
      <c r="D117" s="89"/>
      <c r="F117" s="70"/>
      <c r="G117" s="70"/>
    </row>
    <row r="118" spans="3:7" x14ac:dyDescent="0.3">
      <c r="C118" s="42" t="s">
        <v>100</v>
      </c>
      <c r="D118" s="88">
        <f>$D49</f>
        <v>1.2E-2</v>
      </c>
      <c r="F118" s="70"/>
      <c r="G118" s="77"/>
    </row>
    <row r="119" spans="3:7" x14ac:dyDescent="0.3">
      <c r="C119" s="42" t="s">
        <v>140</v>
      </c>
      <c r="D119" s="63">
        <f>ROUND(D$94*D118,2)</f>
        <v>72</v>
      </c>
      <c r="E119" s="70"/>
      <c r="F119" s="70"/>
      <c r="G119" s="70"/>
    </row>
    <row r="120" spans="3:7" x14ac:dyDescent="0.3">
      <c r="C120" s="42" t="s">
        <v>99</v>
      </c>
      <c r="D120" s="88">
        <f>$D48</f>
        <v>1.2E-2</v>
      </c>
      <c r="F120" s="77"/>
      <c r="G120" s="77"/>
    </row>
    <row r="121" spans="3:7" x14ac:dyDescent="0.3">
      <c r="C121" s="42" t="s">
        <v>141</v>
      </c>
      <c r="D121" s="63">
        <f>ROUND(D$94*D120,2)</f>
        <v>72</v>
      </c>
      <c r="F121" s="70"/>
      <c r="G121" s="70"/>
    </row>
    <row r="122" spans="3:7" x14ac:dyDescent="0.3">
      <c r="C122" s="42" t="s">
        <v>142</v>
      </c>
      <c r="D122" s="24">
        <f>D121+D119</f>
        <v>144</v>
      </c>
      <c r="F122" s="70"/>
      <c r="G122" s="70"/>
    </row>
    <row r="123" spans="3:7" x14ac:dyDescent="0.3">
      <c r="D123" s="70"/>
      <c r="F123" s="70"/>
      <c r="G123" s="70"/>
    </row>
    <row r="124" spans="3:7" x14ac:dyDescent="0.3">
      <c r="C124" s="22" t="s">
        <v>143</v>
      </c>
      <c r="D124" s="76">
        <f>D98+D105+D112+D119</f>
        <v>1095.6100000000001</v>
      </c>
      <c r="F124" s="73"/>
      <c r="G124" s="73"/>
    </row>
    <row r="125" spans="3:7" x14ac:dyDescent="0.3">
      <c r="C125" s="22" t="s">
        <v>144</v>
      </c>
      <c r="D125" s="76">
        <f>D100+D107+D114+D121</f>
        <v>1078.68</v>
      </c>
      <c r="F125" s="73"/>
      <c r="G125" s="73"/>
    </row>
    <row r="126" spans="3:7" x14ac:dyDescent="0.3">
      <c r="C126" s="22" t="s">
        <v>145</v>
      </c>
      <c r="D126" s="63">
        <f>D125+D124</f>
        <v>2174.29</v>
      </c>
      <c r="F126" s="73"/>
      <c r="G126" s="73"/>
    </row>
    <row r="127" spans="3:7" x14ac:dyDescent="0.3">
      <c r="C127" s="22"/>
      <c r="D127" s="67"/>
      <c r="F127" s="73"/>
      <c r="G127" s="73"/>
    </row>
    <row r="128" spans="3:7" x14ac:dyDescent="0.3">
      <c r="C128" s="42" t="s">
        <v>146</v>
      </c>
      <c r="D128" s="67">
        <f>D125+D124</f>
        <v>2174.29</v>
      </c>
      <c r="F128" s="70"/>
      <c r="G128" s="70"/>
    </row>
    <row r="129" spans="3:7" ht="15" thickBot="1" x14ac:dyDescent="0.35">
      <c r="D129" s="67"/>
      <c r="G129" s="70"/>
    </row>
    <row r="130" spans="3:7" x14ac:dyDescent="0.3">
      <c r="C130" s="78"/>
      <c r="D130" s="75"/>
      <c r="G130" s="70"/>
    </row>
    <row r="131" spans="3:7" x14ac:dyDescent="0.3">
      <c r="C131" s="42" t="s">
        <v>101</v>
      </c>
      <c r="D131" s="69">
        <f>$D51</f>
        <v>3.6999999999999998E-2</v>
      </c>
      <c r="F131" s="77"/>
      <c r="G131" s="77"/>
    </row>
    <row r="132" spans="3:7" x14ac:dyDescent="0.3">
      <c r="C132" s="42" t="s">
        <v>147</v>
      </c>
      <c r="D132" s="67">
        <f>ROUND(D$94*D131,2)</f>
        <v>222</v>
      </c>
      <c r="F132" s="70"/>
      <c r="G132" s="70"/>
    </row>
    <row r="133" spans="3:7" x14ac:dyDescent="0.3">
      <c r="D133" s="70"/>
      <c r="F133" s="70"/>
      <c r="G133" s="70"/>
    </row>
    <row r="134" spans="3:7" x14ac:dyDescent="0.3">
      <c r="C134" s="42" t="s">
        <v>102</v>
      </c>
      <c r="D134" s="69">
        <f>$D52</f>
        <v>3.0000000000000001E-3</v>
      </c>
      <c r="F134" s="77"/>
      <c r="G134" s="77"/>
    </row>
    <row r="135" spans="3:7" x14ac:dyDescent="0.3">
      <c r="C135" s="42" t="s">
        <v>148</v>
      </c>
      <c r="D135" s="67">
        <f>ROUND(D$94*D134,2)</f>
        <v>18</v>
      </c>
      <c r="F135" s="70"/>
      <c r="G135" s="70"/>
    </row>
    <row r="136" spans="3:7" x14ac:dyDescent="0.3">
      <c r="D136" s="70"/>
      <c r="F136" s="70"/>
      <c r="G136" s="70"/>
    </row>
    <row r="137" spans="3:7" x14ac:dyDescent="0.3">
      <c r="C137" s="42" t="s">
        <v>103</v>
      </c>
      <c r="D137" s="69">
        <f>$D53</f>
        <v>8.9999999999999998E-4</v>
      </c>
      <c r="F137" s="77"/>
      <c r="G137" s="77"/>
    </row>
    <row r="138" spans="3:7" x14ac:dyDescent="0.3">
      <c r="C138" s="42" t="s">
        <v>149</v>
      </c>
      <c r="D138" s="67">
        <f>ROUND(D$94*D137,2)</f>
        <v>5.4</v>
      </c>
      <c r="F138" s="70"/>
      <c r="G138" s="70"/>
    </row>
    <row r="139" spans="3:7" x14ac:dyDescent="0.3">
      <c r="D139" s="67"/>
      <c r="F139" s="70"/>
      <c r="G139" s="70"/>
    </row>
    <row r="140" spans="3:7" x14ac:dyDescent="0.3">
      <c r="C140" s="22" t="s">
        <v>163</v>
      </c>
      <c r="D140" s="63">
        <f>D132+D135+D138</f>
        <v>245.4</v>
      </c>
      <c r="F140" s="70"/>
      <c r="G140" s="70"/>
    </row>
    <row r="141" spans="3:7" ht="15" thickBot="1" x14ac:dyDescent="0.35">
      <c r="D141" s="70"/>
      <c r="F141" s="70"/>
      <c r="G141" s="70"/>
    </row>
    <row r="142" spans="3:7" x14ac:dyDescent="0.3">
      <c r="C142" s="80"/>
      <c r="D142" s="81"/>
      <c r="G142" s="70"/>
    </row>
    <row r="143" spans="3:7" x14ac:dyDescent="0.3">
      <c r="C143" s="22" t="s">
        <v>150</v>
      </c>
      <c r="D143" s="87">
        <f>D65-D81-D124</f>
        <v>3303.68</v>
      </c>
      <c r="E143" s="71"/>
      <c r="G143" s="70"/>
    </row>
    <row r="144" spans="3:7" x14ac:dyDescent="0.3">
      <c r="C144" s="42" t="s">
        <v>151</v>
      </c>
      <c r="D144" s="67">
        <f>D14</f>
        <v>63.68</v>
      </c>
      <c r="F144" s="70"/>
    </row>
    <row r="145" spans="3:7" x14ac:dyDescent="0.3">
      <c r="C145" s="42" t="s">
        <v>152</v>
      </c>
      <c r="D145" s="67">
        <f>D64</f>
        <v>1040</v>
      </c>
      <c r="E145" s="71"/>
      <c r="F145" s="70"/>
    </row>
    <row r="146" spans="3:7" x14ac:dyDescent="0.3">
      <c r="C146" s="22" t="s">
        <v>153</v>
      </c>
      <c r="D146" s="87">
        <f>D143-D144-D145</f>
        <v>2200</v>
      </c>
      <c r="F146" s="70"/>
      <c r="G146" s="70"/>
    </row>
    <row r="147" spans="3:7" x14ac:dyDescent="0.3">
      <c r="C147" s="42" t="s">
        <v>154</v>
      </c>
      <c r="D147" s="67">
        <f>D65+D125+D140</f>
        <v>7324.08</v>
      </c>
      <c r="E147" s="71"/>
      <c r="F147" s="70"/>
      <c r="G147" s="70"/>
    </row>
    <row r="148" spans="3:7" x14ac:dyDescent="0.3">
      <c r="D148" s="67"/>
      <c r="F148" s="70"/>
      <c r="G148" s="70"/>
    </row>
    <row r="149" spans="3:7" x14ac:dyDescent="0.3">
      <c r="F149" s="70"/>
      <c r="G149" s="70"/>
    </row>
    <row r="150" spans="3:7" x14ac:dyDescent="0.3">
      <c r="C150" s="19" t="s">
        <v>173</v>
      </c>
      <c r="D150" s="67"/>
      <c r="F150" s="70"/>
      <c r="G150" s="70"/>
    </row>
    <row r="151" spans="3:7" x14ac:dyDescent="0.3">
      <c r="C151" s="22"/>
      <c r="D151" s="67"/>
      <c r="F151" s="70"/>
      <c r="G151" s="70"/>
    </row>
    <row r="152" spans="3:7" x14ac:dyDescent="0.3">
      <c r="C152" s="22" t="s">
        <v>170</v>
      </c>
      <c r="D152" s="67"/>
      <c r="F152" s="70"/>
      <c r="G152" s="70"/>
    </row>
    <row r="153" spans="3:7" x14ac:dyDescent="0.3">
      <c r="C153" s="21" t="s">
        <v>171</v>
      </c>
      <c r="D153" s="67">
        <f>D156-D154</f>
        <v>48.68</v>
      </c>
      <c r="F153" s="70"/>
      <c r="G153" s="70"/>
    </row>
    <row r="154" spans="3:7" x14ac:dyDescent="0.3">
      <c r="C154" s="42" t="s">
        <v>155</v>
      </c>
      <c r="D154" s="67">
        <f>D13</f>
        <v>15</v>
      </c>
      <c r="F154" s="70"/>
      <c r="G154" s="70"/>
    </row>
    <row r="155" spans="3:7" x14ac:dyDescent="0.3">
      <c r="C155" s="42" t="s">
        <v>157</v>
      </c>
      <c r="D155" s="67"/>
      <c r="F155" s="70"/>
      <c r="G155" s="70"/>
    </row>
    <row r="156" spans="3:7" x14ac:dyDescent="0.3">
      <c r="C156" s="42" t="s">
        <v>159</v>
      </c>
      <c r="D156" s="67">
        <f>D14</f>
        <v>63.68</v>
      </c>
      <c r="F156" s="70"/>
      <c r="G156" s="70"/>
    </row>
    <row r="157" spans="3:7" x14ac:dyDescent="0.3">
      <c r="C157" s="21"/>
      <c r="D157" s="67"/>
      <c r="F157" s="70"/>
      <c r="G157" s="70"/>
    </row>
    <row r="158" spans="3:7" x14ac:dyDescent="0.3">
      <c r="C158" s="22" t="s">
        <v>172</v>
      </c>
      <c r="D158" s="67"/>
      <c r="F158" s="70"/>
      <c r="G158" s="70"/>
    </row>
    <row r="159" spans="3:7" x14ac:dyDescent="0.3">
      <c r="C159" s="21" t="s">
        <v>171</v>
      </c>
      <c r="D159" s="67">
        <f>D21</f>
        <v>1040</v>
      </c>
      <c r="F159" s="70"/>
      <c r="G159" s="70"/>
    </row>
    <row r="160" spans="3:7" x14ac:dyDescent="0.3">
      <c r="C160" s="42" t="s">
        <v>157</v>
      </c>
      <c r="D160" s="67"/>
      <c r="F160" s="70"/>
      <c r="G160" s="70"/>
    </row>
    <row r="161" spans="3:7" x14ac:dyDescent="0.3">
      <c r="C161" s="42" t="s">
        <v>160</v>
      </c>
      <c r="D161" s="67">
        <f>D159/1.19</f>
        <v>873.94957983193285</v>
      </c>
      <c r="F161" s="70"/>
      <c r="G161" s="70"/>
    </row>
    <row r="162" spans="3:7" x14ac:dyDescent="0.3">
      <c r="C162" s="42" t="s">
        <v>161</v>
      </c>
      <c r="D162" s="67">
        <f>D159-D161</f>
        <v>166.05042016806715</v>
      </c>
      <c r="F162" s="70"/>
      <c r="G162" s="70"/>
    </row>
    <row r="163" spans="3:7" x14ac:dyDescent="0.3">
      <c r="C163" s="21"/>
      <c r="D163" s="67"/>
      <c r="F163" s="70"/>
      <c r="G163" s="70"/>
    </row>
    <row r="164" spans="3:7" x14ac:dyDescent="0.3">
      <c r="C164" s="22" t="s">
        <v>174</v>
      </c>
      <c r="D164" s="67"/>
      <c r="F164" s="70"/>
      <c r="G164" s="70"/>
    </row>
    <row r="165" spans="3:7" x14ac:dyDescent="0.3">
      <c r="C165" s="21" t="s">
        <v>171</v>
      </c>
      <c r="D165" s="67">
        <f>D81</f>
        <v>1600.71</v>
      </c>
      <c r="F165" s="70"/>
      <c r="G165" s="70"/>
    </row>
    <row r="166" spans="3:7" x14ac:dyDescent="0.3">
      <c r="C166" s="42" t="s">
        <v>157</v>
      </c>
      <c r="D166" s="67"/>
      <c r="F166" s="70"/>
      <c r="G166" s="70"/>
    </row>
    <row r="167" spans="3:7" x14ac:dyDescent="0.3">
      <c r="C167" s="42" t="s">
        <v>178</v>
      </c>
      <c r="D167" s="67">
        <f>D81</f>
        <v>1600.71</v>
      </c>
      <c r="F167" s="70"/>
      <c r="G167" s="70"/>
    </row>
    <row r="168" spans="3:7" x14ac:dyDescent="0.3">
      <c r="C168" s="21"/>
      <c r="D168" s="67"/>
      <c r="F168" s="70"/>
      <c r="G168" s="70"/>
    </row>
    <row r="169" spans="3:7" x14ac:dyDescent="0.3">
      <c r="C169" s="22" t="s">
        <v>175</v>
      </c>
      <c r="D169" s="67"/>
      <c r="F169" s="70"/>
      <c r="G169" s="70"/>
    </row>
    <row r="170" spans="3:7" x14ac:dyDescent="0.3">
      <c r="C170" s="21" t="s">
        <v>171</v>
      </c>
      <c r="D170" s="67">
        <f>D124</f>
        <v>1095.6100000000001</v>
      </c>
      <c r="F170" s="70"/>
      <c r="G170" s="70"/>
    </row>
    <row r="171" spans="3:7" x14ac:dyDescent="0.3">
      <c r="C171" s="42" t="s">
        <v>156</v>
      </c>
      <c r="D171" s="67">
        <f>D125</f>
        <v>1078.68</v>
      </c>
      <c r="F171" s="70"/>
      <c r="G171" s="70"/>
    </row>
    <row r="172" spans="3:7" x14ac:dyDescent="0.3">
      <c r="C172" s="42" t="s">
        <v>157</v>
      </c>
      <c r="D172" s="67"/>
      <c r="F172" s="70"/>
      <c r="G172" s="70"/>
    </row>
    <row r="173" spans="3:7" x14ac:dyDescent="0.3">
      <c r="C173" s="42" t="s">
        <v>176</v>
      </c>
      <c r="D173" s="67">
        <f>D126</f>
        <v>2174.29</v>
      </c>
      <c r="F173" s="70"/>
      <c r="G173" s="70"/>
    </row>
    <row r="174" spans="3:7" x14ac:dyDescent="0.3">
      <c r="C174" s="21"/>
      <c r="D174" s="67"/>
      <c r="F174" s="70"/>
      <c r="G174" s="70"/>
    </row>
    <row r="175" spans="3:7" x14ac:dyDescent="0.3">
      <c r="C175" s="22" t="s">
        <v>153</v>
      </c>
      <c r="D175" s="67"/>
      <c r="F175" s="70"/>
      <c r="G175" s="70"/>
    </row>
    <row r="176" spans="3:7" x14ac:dyDescent="0.3">
      <c r="C176" s="21" t="s">
        <v>171</v>
      </c>
      <c r="D176" s="67">
        <f>D146</f>
        <v>2200</v>
      </c>
      <c r="F176" s="70"/>
      <c r="G176" s="70"/>
    </row>
    <row r="177" spans="3:7" x14ac:dyDescent="0.3">
      <c r="C177" s="42" t="s">
        <v>157</v>
      </c>
      <c r="D177" s="67"/>
      <c r="F177" s="70"/>
      <c r="G177" s="70"/>
    </row>
    <row r="178" spans="3:7" x14ac:dyDescent="0.3">
      <c r="C178" s="42" t="s">
        <v>158</v>
      </c>
      <c r="D178" s="67">
        <f>D146</f>
        <v>2200</v>
      </c>
      <c r="F178" s="70"/>
      <c r="G178" s="70"/>
    </row>
    <row r="179" spans="3:7" x14ac:dyDescent="0.3">
      <c r="C179" s="21"/>
      <c r="D179" s="67"/>
      <c r="F179" s="70"/>
      <c r="G179" s="70"/>
    </row>
    <row r="180" spans="3:7" x14ac:dyDescent="0.3">
      <c r="C180" s="22" t="s">
        <v>177</v>
      </c>
      <c r="D180" s="37"/>
    </row>
    <row r="181" spans="3:7" x14ac:dyDescent="0.3">
      <c r="C181" s="21" t="s">
        <v>171</v>
      </c>
      <c r="D181" s="67">
        <f>D146+D145+D144-D63+D81+D124</f>
        <v>5985</v>
      </c>
      <c r="E181" s="82"/>
    </row>
    <row r="182" spans="3:7" x14ac:dyDescent="0.3">
      <c r="C182" s="42" t="s">
        <v>155</v>
      </c>
      <c r="D182" s="67">
        <f>D63</f>
        <v>15</v>
      </c>
      <c r="E182" s="82"/>
    </row>
    <row r="183" spans="3:7" x14ac:dyDescent="0.3">
      <c r="C183" s="42" t="s">
        <v>156</v>
      </c>
      <c r="D183" s="83">
        <f>D125</f>
        <v>1078.68</v>
      </c>
      <c r="E183" s="82"/>
    </row>
    <row r="184" spans="3:7" x14ac:dyDescent="0.3">
      <c r="C184" s="42" t="s">
        <v>157</v>
      </c>
      <c r="D184" s="82"/>
      <c r="E184" s="84"/>
    </row>
    <row r="185" spans="3:7" x14ac:dyDescent="0.3">
      <c r="C185" s="42" t="s">
        <v>159</v>
      </c>
      <c r="D185" s="67">
        <f>D144</f>
        <v>63.68</v>
      </c>
      <c r="E185" s="82"/>
    </row>
    <row r="186" spans="3:7" x14ac:dyDescent="0.3">
      <c r="C186" s="42" t="s">
        <v>160</v>
      </c>
      <c r="D186" s="83">
        <f>ROUND(D21/1.19,2)</f>
        <v>873.95</v>
      </c>
      <c r="E186" s="82"/>
    </row>
    <row r="187" spans="3:7" x14ac:dyDescent="0.3">
      <c r="C187" s="42" t="s">
        <v>161</v>
      </c>
      <c r="D187" s="83">
        <f>D21-D186</f>
        <v>166.04999999999995</v>
      </c>
      <c r="E187" s="82"/>
    </row>
    <row r="188" spans="3:7" x14ac:dyDescent="0.3">
      <c r="C188" s="42" t="s">
        <v>178</v>
      </c>
      <c r="D188" s="67">
        <f>D81</f>
        <v>1600.71</v>
      </c>
      <c r="E188" s="82"/>
    </row>
    <row r="189" spans="3:7" x14ac:dyDescent="0.3">
      <c r="C189" s="42" t="s">
        <v>176</v>
      </c>
      <c r="D189" s="83">
        <f>D128</f>
        <v>2174.29</v>
      </c>
      <c r="E189" s="82"/>
    </row>
    <row r="190" spans="3:7" x14ac:dyDescent="0.3">
      <c r="C190" s="42" t="s">
        <v>158</v>
      </c>
      <c r="D190" s="67">
        <f>D146</f>
        <v>2200</v>
      </c>
      <c r="E190" s="82"/>
    </row>
    <row r="192" spans="3:7" x14ac:dyDescent="0.3">
      <c r="C192" s="22" t="s">
        <v>179</v>
      </c>
    </row>
    <row r="193" spans="3:4" x14ac:dyDescent="0.3">
      <c r="C193" s="42" t="s">
        <v>156</v>
      </c>
      <c r="D193" s="67">
        <f>D140</f>
        <v>245.4</v>
      </c>
    </row>
    <row r="194" spans="3:4" x14ac:dyDescent="0.3">
      <c r="C194" s="42" t="s">
        <v>157</v>
      </c>
    </row>
    <row r="195" spans="3:4" x14ac:dyDescent="0.3">
      <c r="C195" s="42" t="s">
        <v>162</v>
      </c>
      <c r="D195" s="67">
        <f>D140</f>
        <v>245.4</v>
      </c>
    </row>
  </sheetData>
  <dataValidations count="1">
    <dataValidation type="list" allowBlank="1" showInputMessage="1" showErrorMessage="1" sqref="D4" xr:uid="{579DBAD8-620D-4557-8EF7-CF828AAC8DAA}">
      <formula1>"1,2,3,4,5,6,7,8"</formula1>
    </dataValidation>
  </dataValidations>
  <hyperlinks>
    <hyperlink ref="B30" r:id="rId1" xr:uid="{BAE81D23-88D2-4EA3-B27B-E1C9E4E6BC18}"/>
  </hyperlinks>
  <pageMargins left="0.47244094488188981" right="0.47244094488188981" top="1.1811023622047245" bottom="0.78740157480314965" header="0.31496062992125984" footer="0.31496062992125984"/>
  <pageSetup paperSize="9" scale="79" fitToHeight="2" orientation="portrait" horizontalDpi="1200" verticalDpi="1200" r:id="rId2"/>
  <headerFooter>
    <oddHeader>&amp;L&amp;"+,Standard"&amp;12 Jan Schäfer-Kunz
 &amp;"+,Fett"Buchführung und Jahresabschluss</oddHeader>
    <oddFooter>&amp;L&amp;8 Copyright © Schäffer-Poeschel Verlag für Wirtschaft · Steuern · Recht GmbH&amp;R&amp;8&amp;F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358BD-BE93-4886-B9C0-D051394F5029}">
  <sheetPr>
    <pageSetUpPr fitToPage="1"/>
  </sheetPr>
  <dimension ref="A1:H22"/>
  <sheetViews>
    <sheetView zoomScaleNormal="100" workbookViewId="0">
      <selection activeCell="B2" sqref="B2"/>
    </sheetView>
  </sheetViews>
  <sheetFormatPr baseColWidth="10" defaultColWidth="11.44140625" defaultRowHeight="14.4" x14ac:dyDescent="0.3"/>
  <cols>
    <col min="1" max="1" width="2.6640625" style="4" customWidth="1"/>
    <col min="2" max="2" width="26.77734375" style="4" bestFit="1" customWidth="1"/>
    <col min="3" max="3" width="79.77734375" style="42" bestFit="1" customWidth="1"/>
    <col min="4" max="4" width="17.88671875" style="62" bestFit="1" customWidth="1"/>
    <col min="5" max="7" width="17.109375" style="42" customWidth="1"/>
    <col min="8" max="8" width="17.109375" style="59" customWidth="1"/>
    <col min="9" max="16384" width="11.44140625" style="59"/>
  </cols>
  <sheetData>
    <row r="1" spans="1:8" s="57" customFormat="1" ht="15.6" x14ac:dyDescent="0.3">
      <c r="A1" s="4"/>
      <c r="B1" s="4"/>
      <c r="C1" s="19"/>
      <c r="D1" s="62"/>
      <c r="E1" s="42"/>
      <c r="F1" s="42"/>
      <c r="G1" s="42"/>
    </row>
    <row r="2" spans="1:8" x14ac:dyDescent="0.3">
      <c r="B2" s="1" t="s">
        <v>225</v>
      </c>
    </row>
    <row r="3" spans="1:8" x14ac:dyDescent="0.3">
      <c r="B3" s="1"/>
    </row>
    <row r="4" spans="1:8" x14ac:dyDescent="0.3">
      <c r="D4" s="67"/>
      <c r="F4" s="43"/>
      <c r="G4" s="43"/>
      <c r="H4" s="96"/>
    </row>
    <row r="5" spans="1:8" x14ac:dyDescent="0.3">
      <c r="C5" s="42" t="s">
        <v>166</v>
      </c>
      <c r="D5" s="43">
        <v>73600</v>
      </c>
      <c r="F5" s="43"/>
      <c r="G5" s="43"/>
      <c r="H5" s="96"/>
    </row>
    <row r="6" spans="1:8" x14ac:dyDescent="0.3">
      <c r="C6" s="42" t="s">
        <v>52</v>
      </c>
      <c r="D6" s="111">
        <v>0.19</v>
      </c>
      <c r="F6" s="43"/>
      <c r="G6" s="43"/>
      <c r="H6" s="96"/>
    </row>
    <row r="7" spans="1:8" x14ac:dyDescent="0.3">
      <c r="C7" s="42" t="s">
        <v>78</v>
      </c>
      <c r="D7" s="67">
        <f>ROUND(D5*(1+D6),2)</f>
        <v>87584</v>
      </c>
      <c r="F7" s="67"/>
      <c r="G7" s="67"/>
      <c r="H7" s="61"/>
    </row>
    <row r="8" spans="1:8" x14ac:dyDescent="0.3">
      <c r="C8" s="42" t="s">
        <v>226</v>
      </c>
      <c r="D8" s="67">
        <f>ROUNDDOWN(D7,-2)</f>
        <v>87500</v>
      </c>
      <c r="F8" s="67"/>
      <c r="G8" s="67"/>
      <c r="H8" s="61"/>
    </row>
    <row r="9" spans="1:8" x14ac:dyDescent="0.3">
      <c r="D9" s="67"/>
      <c r="F9" s="67"/>
      <c r="G9" s="67"/>
      <c r="H9" s="61"/>
    </row>
    <row r="10" spans="1:8" x14ac:dyDescent="0.3">
      <c r="C10" s="42" t="s">
        <v>80</v>
      </c>
      <c r="D10" s="97">
        <v>12</v>
      </c>
      <c r="E10" s="68"/>
      <c r="F10" s="97"/>
      <c r="G10" s="97"/>
      <c r="H10" s="98"/>
    </row>
    <row r="11" spans="1:8" x14ac:dyDescent="0.3">
      <c r="C11" s="42" t="s">
        <v>227</v>
      </c>
      <c r="D11" s="77">
        <f>0.01 + 0.0003*D10</f>
        <v>1.3600000000000001E-2</v>
      </c>
      <c r="F11" s="67"/>
      <c r="G11" s="67"/>
      <c r="H11" s="61"/>
    </row>
    <row r="12" spans="1:8" x14ac:dyDescent="0.3">
      <c r="D12" s="77"/>
      <c r="F12" s="67"/>
      <c r="G12" s="67"/>
      <c r="H12" s="61"/>
    </row>
    <row r="13" spans="1:8" x14ac:dyDescent="0.3">
      <c r="B13" s="1"/>
      <c r="C13" s="21" t="s">
        <v>228</v>
      </c>
      <c r="D13" s="63">
        <f>ROUND(D8*D11,2)</f>
        <v>1190</v>
      </c>
      <c r="F13" s="43"/>
      <c r="G13" s="43"/>
      <c r="H13" s="96"/>
    </row>
    <row r="14" spans="1:8" x14ac:dyDescent="0.3">
      <c r="B14" s="1"/>
      <c r="C14" s="42" t="s">
        <v>229</v>
      </c>
      <c r="D14" s="63">
        <f>ROUND(D13/(1+D6),2)</f>
        <v>1000</v>
      </c>
      <c r="F14" s="43"/>
      <c r="G14" s="43"/>
      <c r="H14" s="96"/>
    </row>
    <row r="15" spans="1:8" x14ac:dyDescent="0.3">
      <c r="B15" s="1"/>
      <c r="C15" s="42" t="s">
        <v>168</v>
      </c>
      <c r="D15" s="63">
        <f>D13-D14</f>
        <v>190</v>
      </c>
      <c r="F15" s="43"/>
      <c r="G15" s="43"/>
      <c r="H15" s="96"/>
    </row>
    <row r="16" spans="1:8" x14ac:dyDescent="0.3">
      <c r="B16" s="1"/>
      <c r="D16" s="24"/>
      <c r="F16" s="43"/>
      <c r="G16" s="43"/>
      <c r="H16" s="96"/>
    </row>
    <row r="17" spans="3:8" x14ac:dyDescent="0.3">
      <c r="D17" s="67"/>
      <c r="F17" s="43"/>
      <c r="G17" s="43"/>
      <c r="H17" s="96"/>
    </row>
    <row r="19" spans="3:8" x14ac:dyDescent="0.3">
      <c r="C19" s="42" t="s">
        <v>229</v>
      </c>
      <c r="D19" s="43">
        <v>1000</v>
      </c>
    </row>
    <row r="20" spans="3:8" x14ac:dyDescent="0.3">
      <c r="C20" s="21" t="s">
        <v>228</v>
      </c>
      <c r="D20" s="83">
        <f>D19*(1+D6)</f>
        <v>1190</v>
      </c>
    </row>
    <row r="21" spans="3:8" x14ac:dyDescent="0.3">
      <c r="C21" s="42" t="s">
        <v>78</v>
      </c>
      <c r="D21" s="112">
        <f>D20/D11</f>
        <v>87500</v>
      </c>
    </row>
    <row r="22" spans="3:8" x14ac:dyDescent="0.3">
      <c r="C22" s="42" t="s">
        <v>166</v>
      </c>
      <c r="D22" s="112">
        <f>D21/(1+D6)</f>
        <v>73529.411764705888</v>
      </c>
    </row>
  </sheetData>
  <pageMargins left="0.47244094488188981" right="0.47244094488188981" top="1.1811023622047245" bottom="0.78740157480314965" header="0.31496062992125984" footer="0.31496062992125984"/>
  <pageSetup paperSize="9" scale="79" fitToHeight="2" orientation="portrait" horizontalDpi="1200" verticalDpi="1200" r:id="rId1"/>
  <headerFooter>
    <oddHeader>&amp;L&amp;"+,Standard"&amp;12 Jan Schäfer-Kunz
 &amp;"+,Fett"Buchführung und Jahresabschluss</oddHeader>
    <oddFooter>&amp;L&amp;8 Copyright © Schäffer-Poeschel Verlag für Wirtschaft · Steuern · Recht GmbH&amp;R&amp;8&amp;F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D25"/>
  <sheetViews>
    <sheetView zoomScaleNormal="100" workbookViewId="0">
      <selection activeCell="B2" sqref="B2"/>
    </sheetView>
  </sheetViews>
  <sheetFormatPr baseColWidth="10" defaultRowHeight="14.4" x14ac:dyDescent="0.3"/>
  <cols>
    <col min="1" max="1" width="2.6640625" style="4" customWidth="1"/>
    <col min="2" max="2" width="24.77734375" style="4" bestFit="1" customWidth="1"/>
    <col min="3" max="3" width="31.21875" style="4" bestFit="1" customWidth="1"/>
    <col min="4" max="4" width="31.21875" style="4" customWidth="1"/>
    <col min="5" max="5" width="2.6640625" style="4" customWidth="1"/>
    <col min="6" max="253" width="11.5546875" style="4"/>
    <col min="254" max="254" width="2.88671875" style="4" customWidth="1"/>
    <col min="255" max="255" width="34.44140625" style="4" bestFit="1" customWidth="1"/>
    <col min="256" max="256" width="30.44140625" style="4" bestFit="1" customWidth="1"/>
    <col min="257" max="258" width="21.44140625" style="4" customWidth="1"/>
    <col min="259" max="259" width="13.5546875" style="4" customWidth="1"/>
    <col min="260" max="260" width="15.6640625" style="4" customWidth="1"/>
    <col min="261" max="509" width="11.5546875" style="4"/>
    <col min="510" max="510" width="2.88671875" style="4" customWidth="1"/>
    <col min="511" max="511" width="34.44140625" style="4" bestFit="1" customWidth="1"/>
    <col min="512" max="512" width="30.44140625" style="4" bestFit="1" customWidth="1"/>
    <col min="513" max="514" width="21.44140625" style="4" customWidth="1"/>
    <col min="515" max="515" width="13.5546875" style="4" customWidth="1"/>
    <col min="516" max="516" width="15.6640625" style="4" customWidth="1"/>
    <col min="517" max="765" width="11.5546875" style="4"/>
    <col min="766" max="766" width="2.88671875" style="4" customWidth="1"/>
    <col min="767" max="767" width="34.44140625" style="4" bestFit="1" customWidth="1"/>
    <col min="768" max="768" width="30.44140625" style="4" bestFit="1" customWidth="1"/>
    <col min="769" max="770" width="21.44140625" style="4" customWidth="1"/>
    <col min="771" max="771" width="13.5546875" style="4" customWidth="1"/>
    <col min="772" max="772" width="15.6640625" style="4" customWidth="1"/>
    <col min="773" max="1021" width="11.5546875" style="4"/>
    <col min="1022" max="1022" width="2.88671875" style="4" customWidth="1"/>
    <col min="1023" max="1023" width="34.44140625" style="4" bestFit="1" customWidth="1"/>
    <col min="1024" max="1024" width="30.44140625" style="4" bestFit="1" customWidth="1"/>
    <col min="1025" max="1026" width="21.44140625" style="4" customWidth="1"/>
    <col min="1027" max="1027" width="13.5546875" style="4" customWidth="1"/>
    <col min="1028" max="1028" width="15.6640625" style="4" customWidth="1"/>
    <col min="1029" max="1277" width="11.5546875" style="4"/>
    <col min="1278" max="1278" width="2.88671875" style="4" customWidth="1"/>
    <col min="1279" max="1279" width="34.44140625" style="4" bestFit="1" customWidth="1"/>
    <col min="1280" max="1280" width="30.44140625" style="4" bestFit="1" customWidth="1"/>
    <col min="1281" max="1282" width="21.44140625" style="4" customWidth="1"/>
    <col min="1283" max="1283" width="13.5546875" style="4" customWidth="1"/>
    <col min="1284" max="1284" width="15.6640625" style="4" customWidth="1"/>
    <col min="1285" max="1533" width="11.5546875" style="4"/>
    <col min="1534" max="1534" width="2.88671875" style="4" customWidth="1"/>
    <col min="1535" max="1535" width="34.44140625" style="4" bestFit="1" customWidth="1"/>
    <col min="1536" max="1536" width="30.44140625" style="4" bestFit="1" customWidth="1"/>
    <col min="1537" max="1538" width="21.44140625" style="4" customWidth="1"/>
    <col min="1539" max="1539" width="13.5546875" style="4" customWidth="1"/>
    <col min="1540" max="1540" width="15.6640625" style="4" customWidth="1"/>
    <col min="1541" max="1789" width="11.5546875" style="4"/>
    <col min="1790" max="1790" width="2.88671875" style="4" customWidth="1"/>
    <col min="1791" max="1791" width="34.44140625" style="4" bestFit="1" customWidth="1"/>
    <col min="1792" max="1792" width="30.44140625" style="4" bestFit="1" customWidth="1"/>
    <col min="1793" max="1794" width="21.44140625" style="4" customWidth="1"/>
    <col min="1795" max="1795" width="13.5546875" style="4" customWidth="1"/>
    <col min="1796" max="1796" width="15.6640625" style="4" customWidth="1"/>
    <col min="1797" max="2045" width="11.5546875" style="4"/>
    <col min="2046" max="2046" width="2.88671875" style="4" customWidth="1"/>
    <col min="2047" max="2047" width="34.44140625" style="4" bestFit="1" customWidth="1"/>
    <col min="2048" max="2048" width="30.44140625" style="4" bestFit="1" customWidth="1"/>
    <col min="2049" max="2050" width="21.44140625" style="4" customWidth="1"/>
    <col min="2051" max="2051" width="13.5546875" style="4" customWidth="1"/>
    <col min="2052" max="2052" width="15.6640625" style="4" customWidth="1"/>
    <col min="2053" max="2301" width="11.5546875" style="4"/>
    <col min="2302" max="2302" width="2.88671875" style="4" customWidth="1"/>
    <col min="2303" max="2303" width="34.44140625" style="4" bestFit="1" customWidth="1"/>
    <col min="2304" max="2304" width="30.44140625" style="4" bestFit="1" customWidth="1"/>
    <col min="2305" max="2306" width="21.44140625" style="4" customWidth="1"/>
    <col min="2307" max="2307" width="13.5546875" style="4" customWidth="1"/>
    <col min="2308" max="2308" width="15.6640625" style="4" customWidth="1"/>
    <col min="2309" max="2557" width="11.5546875" style="4"/>
    <col min="2558" max="2558" width="2.88671875" style="4" customWidth="1"/>
    <col min="2559" max="2559" width="34.44140625" style="4" bestFit="1" customWidth="1"/>
    <col min="2560" max="2560" width="30.44140625" style="4" bestFit="1" customWidth="1"/>
    <col min="2561" max="2562" width="21.44140625" style="4" customWidth="1"/>
    <col min="2563" max="2563" width="13.5546875" style="4" customWidth="1"/>
    <col min="2564" max="2564" width="15.6640625" style="4" customWidth="1"/>
    <col min="2565" max="2813" width="11.5546875" style="4"/>
    <col min="2814" max="2814" width="2.88671875" style="4" customWidth="1"/>
    <col min="2815" max="2815" width="34.44140625" style="4" bestFit="1" customWidth="1"/>
    <col min="2816" max="2816" width="30.44140625" style="4" bestFit="1" customWidth="1"/>
    <col min="2817" max="2818" width="21.44140625" style="4" customWidth="1"/>
    <col min="2819" max="2819" width="13.5546875" style="4" customWidth="1"/>
    <col min="2820" max="2820" width="15.6640625" style="4" customWidth="1"/>
    <col min="2821" max="3069" width="11.5546875" style="4"/>
    <col min="3070" max="3070" width="2.88671875" style="4" customWidth="1"/>
    <col min="3071" max="3071" width="34.44140625" style="4" bestFit="1" customWidth="1"/>
    <col min="3072" max="3072" width="30.44140625" style="4" bestFit="1" customWidth="1"/>
    <col min="3073" max="3074" width="21.44140625" style="4" customWidth="1"/>
    <col min="3075" max="3075" width="13.5546875" style="4" customWidth="1"/>
    <col min="3076" max="3076" width="15.6640625" style="4" customWidth="1"/>
    <col min="3077" max="3325" width="11.5546875" style="4"/>
    <col min="3326" max="3326" width="2.88671875" style="4" customWidth="1"/>
    <col min="3327" max="3327" width="34.44140625" style="4" bestFit="1" customWidth="1"/>
    <col min="3328" max="3328" width="30.44140625" style="4" bestFit="1" customWidth="1"/>
    <col min="3329" max="3330" width="21.44140625" style="4" customWidth="1"/>
    <col min="3331" max="3331" width="13.5546875" style="4" customWidth="1"/>
    <col min="3332" max="3332" width="15.6640625" style="4" customWidth="1"/>
    <col min="3333" max="3581" width="11.5546875" style="4"/>
    <col min="3582" max="3582" width="2.88671875" style="4" customWidth="1"/>
    <col min="3583" max="3583" width="34.44140625" style="4" bestFit="1" customWidth="1"/>
    <col min="3584" max="3584" width="30.44140625" style="4" bestFit="1" customWidth="1"/>
    <col min="3585" max="3586" width="21.44140625" style="4" customWidth="1"/>
    <col min="3587" max="3587" width="13.5546875" style="4" customWidth="1"/>
    <col min="3588" max="3588" width="15.6640625" style="4" customWidth="1"/>
    <col min="3589" max="3837" width="11.5546875" style="4"/>
    <col min="3838" max="3838" width="2.88671875" style="4" customWidth="1"/>
    <col min="3839" max="3839" width="34.44140625" style="4" bestFit="1" customWidth="1"/>
    <col min="3840" max="3840" width="30.44140625" style="4" bestFit="1" customWidth="1"/>
    <col min="3841" max="3842" width="21.44140625" style="4" customWidth="1"/>
    <col min="3843" max="3843" width="13.5546875" style="4" customWidth="1"/>
    <col min="3844" max="3844" width="15.6640625" style="4" customWidth="1"/>
    <col min="3845" max="4093" width="11.5546875" style="4"/>
    <col min="4094" max="4094" width="2.88671875" style="4" customWidth="1"/>
    <col min="4095" max="4095" width="34.44140625" style="4" bestFit="1" customWidth="1"/>
    <col min="4096" max="4096" width="30.44140625" style="4" bestFit="1" customWidth="1"/>
    <col min="4097" max="4098" width="21.44140625" style="4" customWidth="1"/>
    <col min="4099" max="4099" width="13.5546875" style="4" customWidth="1"/>
    <col min="4100" max="4100" width="15.6640625" style="4" customWidth="1"/>
    <col min="4101" max="4349" width="11.5546875" style="4"/>
    <col min="4350" max="4350" width="2.88671875" style="4" customWidth="1"/>
    <col min="4351" max="4351" width="34.44140625" style="4" bestFit="1" customWidth="1"/>
    <col min="4352" max="4352" width="30.44140625" style="4" bestFit="1" customWidth="1"/>
    <col min="4353" max="4354" width="21.44140625" style="4" customWidth="1"/>
    <col min="4355" max="4355" width="13.5546875" style="4" customWidth="1"/>
    <col min="4356" max="4356" width="15.6640625" style="4" customWidth="1"/>
    <col min="4357" max="4605" width="11.5546875" style="4"/>
    <col min="4606" max="4606" width="2.88671875" style="4" customWidth="1"/>
    <col min="4607" max="4607" width="34.44140625" style="4" bestFit="1" customWidth="1"/>
    <col min="4608" max="4608" width="30.44140625" style="4" bestFit="1" customWidth="1"/>
    <col min="4609" max="4610" width="21.44140625" style="4" customWidth="1"/>
    <col min="4611" max="4611" width="13.5546875" style="4" customWidth="1"/>
    <col min="4612" max="4612" width="15.6640625" style="4" customWidth="1"/>
    <col min="4613" max="4861" width="11.5546875" style="4"/>
    <col min="4862" max="4862" width="2.88671875" style="4" customWidth="1"/>
    <col min="4863" max="4863" width="34.44140625" style="4" bestFit="1" customWidth="1"/>
    <col min="4864" max="4864" width="30.44140625" style="4" bestFit="1" customWidth="1"/>
    <col min="4865" max="4866" width="21.44140625" style="4" customWidth="1"/>
    <col min="4867" max="4867" width="13.5546875" style="4" customWidth="1"/>
    <col min="4868" max="4868" width="15.6640625" style="4" customWidth="1"/>
    <col min="4869" max="5117" width="11.5546875" style="4"/>
    <col min="5118" max="5118" width="2.88671875" style="4" customWidth="1"/>
    <col min="5119" max="5119" width="34.44140625" style="4" bestFit="1" customWidth="1"/>
    <col min="5120" max="5120" width="30.44140625" style="4" bestFit="1" customWidth="1"/>
    <col min="5121" max="5122" width="21.44140625" style="4" customWidth="1"/>
    <col min="5123" max="5123" width="13.5546875" style="4" customWidth="1"/>
    <col min="5124" max="5124" width="15.6640625" style="4" customWidth="1"/>
    <col min="5125" max="5373" width="11.5546875" style="4"/>
    <col min="5374" max="5374" width="2.88671875" style="4" customWidth="1"/>
    <col min="5375" max="5375" width="34.44140625" style="4" bestFit="1" customWidth="1"/>
    <col min="5376" max="5376" width="30.44140625" style="4" bestFit="1" customWidth="1"/>
    <col min="5377" max="5378" width="21.44140625" style="4" customWidth="1"/>
    <col min="5379" max="5379" width="13.5546875" style="4" customWidth="1"/>
    <col min="5380" max="5380" width="15.6640625" style="4" customWidth="1"/>
    <col min="5381" max="5629" width="11.5546875" style="4"/>
    <col min="5630" max="5630" width="2.88671875" style="4" customWidth="1"/>
    <col min="5631" max="5631" width="34.44140625" style="4" bestFit="1" customWidth="1"/>
    <col min="5632" max="5632" width="30.44140625" style="4" bestFit="1" customWidth="1"/>
    <col min="5633" max="5634" width="21.44140625" style="4" customWidth="1"/>
    <col min="5635" max="5635" width="13.5546875" style="4" customWidth="1"/>
    <col min="5636" max="5636" width="15.6640625" style="4" customWidth="1"/>
    <col min="5637" max="5885" width="11.5546875" style="4"/>
    <col min="5886" max="5886" width="2.88671875" style="4" customWidth="1"/>
    <col min="5887" max="5887" width="34.44140625" style="4" bestFit="1" customWidth="1"/>
    <col min="5888" max="5888" width="30.44140625" style="4" bestFit="1" customWidth="1"/>
    <col min="5889" max="5890" width="21.44140625" style="4" customWidth="1"/>
    <col min="5891" max="5891" width="13.5546875" style="4" customWidth="1"/>
    <col min="5892" max="5892" width="15.6640625" style="4" customWidth="1"/>
    <col min="5893" max="6141" width="11.5546875" style="4"/>
    <col min="6142" max="6142" width="2.88671875" style="4" customWidth="1"/>
    <col min="6143" max="6143" width="34.44140625" style="4" bestFit="1" customWidth="1"/>
    <col min="6144" max="6144" width="30.44140625" style="4" bestFit="1" customWidth="1"/>
    <col min="6145" max="6146" width="21.44140625" style="4" customWidth="1"/>
    <col min="6147" max="6147" width="13.5546875" style="4" customWidth="1"/>
    <col min="6148" max="6148" width="15.6640625" style="4" customWidth="1"/>
    <col min="6149" max="6397" width="11.5546875" style="4"/>
    <col min="6398" max="6398" width="2.88671875" style="4" customWidth="1"/>
    <col min="6399" max="6399" width="34.44140625" style="4" bestFit="1" customWidth="1"/>
    <col min="6400" max="6400" width="30.44140625" style="4" bestFit="1" customWidth="1"/>
    <col min="6401" max="6402" width="21.44140625" style="4" customWidth="1"/>
    <col min="6403" max="6403" width="13.5546875" style="4" customWidth="1"/>
    <col min="6404" max="6404" width="15.6640625" style="4" customWidth="1"/>
    <col min="6405" max="6653" width="11.5546875" style="4"/>
    <col min="6654" max="6654" width="2.88671875" style="4" customWidth="1"/>
    <col min="6655" max="6655" width="34.44140625" style="4" bestFit="1" customWidth="1"/>
    <col min="6656" max="6656" width="30.44140625" style="4" bestFit="1" customWidth="1"/>
    <col min="6657" max="6658" width="21.44140625" style="4" customWidth="1"/>
    <col min="6659" max="6659" width="13.5546875" style="4" customWidth="1"/>
    <col min="6660" max="6660" width="15.6640625" style="4" customWidth="1"/>
    <col min="6661" max="6909" width="11.5546875" style="4"/>
    <col min="6910" max="6910" width="2.88671875" style="4" customWidth="1"/>
    <col min="6911" max="6911" width="34.44140625" style="4" bestFit="1" customWidth="1"/>
    <col min="6912" max="6912" width="30.44140625" style="4" bestFit="1" customWidth="1"/>
    <col min="6913" max="6914" width="21.44140625" style="4" customWidth="1"/>
    <col min="6915" max="6915" width="13.5546875" style="4" customWidth="1"/>
    <col min="6916" max="6916" width="15.6640625" style="4" customWidth="1"/>
    <col min="6917" max="7165" width="11.5546875" style="4"/>
    <col min="7166" max="7166" width="2.88671875" style="4" customWidth="1"/>
    <col min="7167" max="7167" width="34.44140625" style="4" bestFit="1" customWidth="1"/>
    <col min="7168" max="7168" width="30.44140625" style="4" bestFit="1" customWidth="1"/>
    <col min="7169" max="7170" width="21.44140625" style="4" customWidth="1"/>
    <col min="7171" max="7171" width="13.5546875" style="4" customWidth="1"/>
    <col min="7172" max="7172" width="15.6640625" style="4" customWidth="1"/>
    <col min="7173" max="7421" width="11.5546875" style="4"/>
    <col min="7422" max="7422" width="2.88671875" style="4" customWidth="1"/>
    <col min="7423" max="7423" width="34.44140625" style="4" bestFit="1" customWidth="1"/>
    <col min="7424" max="7424" width="30.44140625" style="4" bestFit="1" customWidth="1"/>
    <col min="7425" max="7426" width="21.44140625" style="4" customWidth="1"/>
    <col min="7427" max="7427" width="13.5546875" style="4" customWidth="1"/>
    <col min="7428" max="7428" width="15.6640625" style="4" customWidth="1"/>
    <col min="7429" max="7677" width="11.5546875" style="4"/>
    <col min="7678" max="7678" width="2.88671875" style="4" customWidth="1"/>
    <col min="7679" max="7679" width="34.44140625" style="4" bestFit="1" customWidth="1"/>
    <col min="7680" max="7680" width="30.44140625" style="4" bestFit="1" customWidth="1"/>
    <col min="7681" max="7682" width="21.44140625" style="4" customWidth="1"/>
    <col min="7683" max="7683" width="13.5546875" style="4" customWidth="1"/>
    <col min="7684" max="7684" width="15.6640625" style="4" customWidth="1"/>
    <col min="7685" max="7933" width="11.5546875" style="4"/>
    <col min="7934" max="7934" width="2.88671875" style="4" customWidth="1"/>
    <col min="7935" max="7935" width="34.44140625" style="4" bestFit="1" customWidth="1"/>
    <col min="7936" max="7936" width="30.44140625" style="4" bestFit="1" customWidth="1"/>
    <col min="7937" max="7938" width="21.44140625" style="4" customWidth="1"/>
    <col min="7939" max="7939" width="13.5546875" style="4" customWidth="1"/>
    <col min="7940" max="7940" width="15.6640625" style="4" customWidth="1"/>
    <col min="7941" max="8189" width="11.5546875" style="4"/>
    <col min="8190" max="8190" width="2.88671875" style="4" customWidth="1"/>
    <col min="8191" max="8191" width="34.44140625" style="4" bestFit="1" customWidth="1"/>
    <col min="8192" max="8192" width="30.44140625" style="4" bestFit="1" customWidth="1"/>
    <col min="8193" max="8194" width="21.44140625" style="4" customWidth="1"/>
    <col min="8195" max="8195" width="13.5546875" style="4" customWidth="1"/>
    <col min="8196" max="8196" width="15.6640625" style="4" customWidth="1"/>
    <col min="8197" max="8445" width="11.5546875" style="4"/>
    <col min="8446" max="8446" width="2.88671875" style="4" customWidth="1"/>
    <col min="8447" max="8447" width="34.44140625" style="4" bestFit="1" customWidth="1"/>
    <col min="8448" max="8448" width="30.44140625" style="4" bestFit="1" customWidth="1"/>
    <col min="8449" max="8450" width="21.44140625" style="4" customWidth="1"/>
    <col min="8451" max="8451" width="13.5546875" style="4" customWidth="1"/>
    <col min="8452" max="8452" width="15.6640625" style="4" customWidth="1"/>
    <col min="8453" max="8701" width="11.5546875" style="4"/>
    <col min="8702" max="8702" width="2.88671875" style="4" customWidth="1"/>
    <col min="8703" max="8703" width="34.44140625" style="4" bestFit="1" customWidth="1"/>
    <col min="8704" max="8704" width="30.44140625" style="4" bestFit="1" customWidth="1"/>
    <col min="8705" max="8706" width="21.44140625" style="4" customWidth="1"/>
    <col min="8707" max="8707" width="13.5546875" style="4" customWidth="1"/>
    <col min="8708" max="8708" width="15.6640625" style="4" customWidth="1"/>
    <col min="8709" max="8957" width="11.5546875" style="4"/>
    <col min="8958" max="8958" width="2.88671875" style="4" customWidth="1"/>
    <col min="8959" max="8959" width="34.44140625" style="4" bestFit="1" customWidth="1"/>
    <col min="8960" max="8960" width="30.44140625" style="4" bestFit="1" customWidth="1"/>
    <col min="8961" max="8962" width="21.44140625" style="4" customWidth="1"/>
    <col min="8963" max="8963" width="13.5546875" style="4" customWidth="1"/>
    <col min="8964" max="8964" width="15.6640625" style="4" customWidth="1"/>
    <col min="8965" max="9213" width="11.5546875" style="4"/>
    <col min="9214" max="9214" width="2.88671875" style="4" customWidth="1"/>
    <col min="9215" max="9215" width="34.44140625" style="4" bestFit="1" customWidth="1"/>
    <col min="9216" max="9216" width="30.44140625" style="4" bestFit="1" customWidth="1"/>
    <col min="9217" max="9218" width="21.44140625" style="4" customWidth="1"/>
    <col min="9219" max="9219" width="13.5546875" style="4" customWidth="1"/>
    <col min="9220" max="9220" width="15.6640625" style="4" customWidth="1"/>
    <col min="9221" max="9469" width="11.5546875" style="4"/>
    <col min="9470" max="9470" width="2.88671875" style="4" customWidth="1"/>
    <col min="9471" max="9471" width="34.44140625" style="4" bestFit="1" customWidth="1"/>
    <col min="9472" max="9472" width="30.44140625" style="4" bestFit="1" customWidth="1"/>
    <col min="9473" max="9474" width="21.44140625" style="4" customWidth="1"/>
    <col min="9475" max="9475" width="13.5546875" style="4" customWidth="1"/>
    <col min="9476" max="9476" width="15.6640625" style="4" customWidth="1"/>
    <col min="9477" max="9725" width="11.5546875" style="4"/>
    <col min="9726" max="9726" width="2.88671875" style="4" customWidth="1"/>
    <col min="9727" max="9727" width="34.44140625" style="4" bestFit="1" customWidth="1"/>
    <col min="9728" max="9728" width="30.44140625" style="4" bestFit="1" customWidth="1"/>
    <col min="9729" max="9730" width="21.44140625" style="4" customWidth="1"/>
    <col min="9731" max="9731" width="13.5546875" style="4" customWidth="1"/>
    <col min="9732" max="9732" width="15.6640625" style="4" customWidth="1"/>
    <col min="9733" max="9981" width="11.5546875" style="4"/>
    <col min="9982" max="9982" width="2.88671875" style="4" customWidth="1"/>
    <col min="9983" max="9983" width="34.44140625" style="4" bestFit="1" customWidth="1"/>
    <col min="9984" max="9984" width="30.44140625" style="4" bestFit="1" customWidth="1"/>
    <col min="9985" max="9986" width="21.44140625" style="4" customWidth="1"/>
    <col min="9987" max="9987" width="13.5546875" style="4" customWidth="1"/>
    <col min="9988" max="9988" width="15.6640625" style="4" customWidth="1"/>
    <col min="9989" max="10237" width="11.5546875" style="4"/>
    <col min="10238" max="10238" width="2.88671875" style="4" customWidth="1"/>
    <col min="10239" max="10239" width="34.44140625" style="4" bestFit="1" customWidth="1"/>
    <col min="10240" max="10240" width="30.44140625" style="4" bestFit="1" customWidth="1"/>
    <col min="10241" max="10242" width="21.44140625" style="4" customWidth="1"/>
    <col min="10243" max="10243" width="13.5546875" style="4" customWidth="1"/>
    <col min="10244" max="10244" width="15.6640625" style="4" customWidth="1"/>
    <col min="10245" max="10493" width="11.5546875" style="4"/>
    <col min="10494" max="10494" width="2.88671875" style="4" customWidth="1"/>
    <col min="10495" max="10495" width="34.44140625" style="4" bestFit="1" customWidth="1"/>
    <col min="10496" max="10496" width="30.44140625" style="4" bestFit="1" customWidth="1"/>
    <col min="10497" max="10498" width="21.44140625" style="4" customWidth="1"/>
    <col min="10499" max="10499" width="13.5546875" style="4" customWidth="1"/>
    <col min="10500" max="10500" width="15.6640625" style="4" customWidth="1"/>
    <col min="10501" max="10749" width="11.5546875" style="4"/>
    <col min="10750" max="10750" width="2.88671875" style="4" customWidth="1"/>
    <col min="10751" max="10751" width="34.44140625" style="4" bestFit="1" customWidth="1"/>
    <col min="10752" max="10752" width="30.44140625" style="4" bestFit="1" customWidth="1"/>
    <col min="10753" max="10754" width="21.44140625" style="4" customWidth="1"/>
    <col min="10755" max="10755" width="13.5546875" style="4" customWidth="1"/>
    <col min="10756" max="10756" width="15.6640625" style="4" customWidth="1"/>
    <col min="10757" max="11005" width="11.5546875" style="4"/>
    <col min="11006" max="11006" width="2.88671875" style="4" customWidth="1"/>
    <col min="11007" max="11007" width="34.44140625" style="4" bestFit="1" customWidth="1"/>
    <col min="11008" max="11008" width="30.44140625" style="4" bestFit="1" customWidth="1"/>
    <col min="11009" max="11010" width="21.44140625" style="4" customWidth="1"/>
    <col min="11011" max="11011" width="13.5546875" style="4" customWidth="1"/>
    <col min="11012" max="11012" width="15.6640625" style="4" customWidth="1"/>
    <col min="11013" max="11261" width="11.5546875" style="4"/>
    <col min="11262" max="11262" width="2.88671875" style="4" customWidth="1"/>
    <col min="11263" max="11263" width="34.44140625" style="4" bestFit="1" customWidth="1"/>
    <col min="11264" max="11264" width="30.44140625" style="4" bestFit="1" customWidth="1"/>
    <col min="11265" max="11266" width="21.44140625" style="4" customWidth="1"/>
    <col min="11267" max="11267" width="13.5546875" style="4" customWidth="1"/>
    <col min="11268" max="11268" width="15.6640625" style="4" customWidth="1"/>
    <col min="11269" max="11517" width="11.5546875" style="4"/>
    <col min="11518" max="11518" width="2.88671875" style="4" customWidth="1"/>
    <col min="11519" max="11519" width="34.44140625" style="4" bestFit="1" customWidth="1"/>
    <col min="11520" max="11520" width="30.44140625" style="4" bestFit="1" customWidth="1"/>
    <col min="11521" max="11522" width="21.44140625" style="4" customWidth="1"/>
    <col min="11523" max="11523" width="13.5546875" style="4" customWidth="1"/>
    <col min="11524" max="11524" width="15.6640625" style="4" customWidth="1"/>
    <col min="11525" max="11773" width="11.5546875" style="4"/>
    <col min="11774" max="11774" width="2.88671875" style="4" customWidth="1"/>
    <col min="11775" max="11775" width="34.44140625" style="4" bestFit="1" customWidth="1"/>
    <col min="11776" max="11776" width="30.44140625" style="4" bestFit="1" customWidth="1"/>
    <col min="11777" max="11778" width="21.44140625" style="4" customWidth="1"/>
    <col min="11779" max="11779" width="13.5546875" style="4" customWidth="1"/>
    <col min="11780" max="11780" width="15.6640625" style="4" customWidth="1"/>
    <col min="11781" max="12029" width="11.5546875" style="4"/>
    <col min="12030" max="12030" width="2.88671875" style="4" customWidth="1"/>
    <col min="12031" max="12031" width="34.44140625" style="4" bestFit="1" customWidth="1"/>
    <col min="12032" max="12032" width="30.44140625" style="4" bestFit="1" customWidth="1"/>
    <col min="12033" max="12034" width="21.44140625" style="4" customWidth="1"/>
    <col min="12035" max="12035" width="13.5546875" style="4" customWidth="1"/>
    <col min="12036" max="12036" width="15.6640625" style="4" customWidth="1"/>
    <col min="12037" max="12285" width="11.5546875" style="4"/>
    <col min="12286" max="12286" width="2.88671875" style="4" customWidth="1"/>
    <col min="12287" max="12287" width="34.44140625" style="4" bestFit="1" customWidth="1"/>
    <col min="12288" max="12288" width="30.44140625" style="4" bestFit="1" customWidth="1"/>
    <col min="12289" max="12290" width="21.44140625" style="4" customWidth="1"/>
    <col min="12291" max="12291" width="13.5546875" style="4" customWidth="1"/>
    <col min="12292" max="12292" width="15.6640625" style="4" customWidth="1"/>
    <col min="12293" max="12541" width="11.5546875" style="4"/>
    <col min="12542" max="12542" width="2.88671875" style="4" customWidth="1"/>
    <col min="12543" max="12543" width="34.44140625" style="4" bestFit="1" customWidth="1"/>
    <col min="12544" max="12544" width="30.44140625" style="4" bestFit="1" customWidth="1"/>
    <col min="12545" max="12546" width="21.44140625" style="4" customWidth="1"/>
    <col min="12547" max="12547" width="13.5546875" style="4" customWidth="1"/>
    <col min="12548" max="12548" width="15.6640625" style="4" customWidth="1"/>
    <col min="12549" max="12797" width="11.5546875" style="4"/>
    <col min="12798" max="12798" width="2.88671875" style="4" customWidth="1"/>
    <col min="12799" max="12799" width="34.44140625" style="4" bestFit="1" customWidth="1"/>
    <col min="12800" max="12800" width="30.44140625" style="4" bestFit="1" customWidth="1"/>
    <col min="12801" max="12802" width="21.44140625" style="4" customWidth="1"/>
    <col min="12803" max="12803" width="13.5546875" style="4" customWidth="1"/>
    <col min="12804" max="12804" width="15.6640625" style="4" customWidth="1"/>
    <col min="12805" max="13053" width="11.5546875" style="4"/>
    <col min="13054" max="13054" width="2.88671875" style="4" customWidth="1"/>
    <col min="13055" max="13055" width="34.44140625" style="4" bestFit="1" customWidth="1"/>
    <col min="13056" max="13056" width="30.44140625" style="4" bestFit="1" customWidth="1"/>
    <col min="13057" max="13058" width="21.44140625" style="4" customWidth="1"/>
    <col min="13059" max="13059" width="13.5546875" style="4" customWidth="1"/>
    <col min="13060" max="13060" width="15.6640625" style="4" customWidth="1"/>
    <col min="13061" max="13309" width="11.5546875" style="4"/>
    <col min="13310" max="13310" width="2.88671875" style="4" customWidth="1"/>
    <col min="13311" max="13311" width="34.44140625" style="4" bestFit="1" customWidth="1"/>
    <col min="13312" max="13312" width="30.44140625" style="4" bestFit="1" customWidth="1"/>
    <col min="13313" max="13314" width="21.44140625" style="4" customWidth="1"/>
    <col min="13315" max="13315" width="13.5546875" style="4" customWidth="1"/>
    <col min="13316" max="13316" width="15.6640625" style="4" customWidth="1"/>
    <col min="13317" max="13565" width="11.5546875" style="4"/>
    <col min="13566" max="13566" width="2.88671875" style="4" customWidth="1"/>
    <col min="13567" max="13567" width="34.44140625" style="4" bestFit="1" customWidth="1"/>
    <col min="13568" max="13568" width="30.44140625" style="4" bestFit="1" customWidth="1"/>
    <col min="13569" max="13570" width="21.44140625" style="4" customWidth="1"/>
    <col min="13571" max="13571" width="13.5546875" style="4" customWidth="1"/>
    <col min="13572" max="13572" width="15.6640625" style="4" customWidth="1"/>
    <col min="13573" max="13821" width="11.5546875" style="4"/>
    <col min="13822" max="13822" width="2.88671875" style="4" customWidth="1"/>
    <col min="13823" max="13823" width="34.44140625" style="4" bestFit="1" customWidth="1"/>
    <col min="13824" max="13824" width="30.44140625" style="4" bestFit="1" customWidth="1"/>
    <col min="13825" max="13826" width="21.44140625" style="4" customWidth="1"/>
    <col min="13827" max="13827" width="13.5546875" style="4" customWidth="1"/>
    <col min="13828" max="13828" width="15.6640625" style="4" customWidth="1"/>
    <col min="13829" max="14077" width="11.5546875" style="4"/>
    <col min="14078" max="14078" width="2.88671875" style="4" customWidth="1"/>
    <col min="14079" max="14079" width="34.44140625" style="4" bestFit="1" customWidth="1"/>
    <col min="14080" max="14080" width="30.44140625" style="4" bestFit="1" customWidth="1"/>
    <col min="14081" max="14082" width="21.44140625" style="4" customWidth="1"/>
    <col min="14083" max="14083" width="13.5546875" style="4" customWidth="1"/>
    <col min="14084" max="14084" width="15.6640625" style="4" customWidth="1"/>
    <col min="14085" max="14333" width="11.5546875" style="4"/>
    <col min="14334" max="14334" width="2.88671875" style="4" customWidth="1"/>
    <col min="14335" max="14335" width="34.44140625" style="4" bestFit="1" customWidth="1"/>
    <col min="14336" max="14336" width="30.44140625" style="4" bestFit="1" customWidth="1"/>
    <col min="14337" max="14338" width="21.44140625" style="4" customWidth="1"/>
    <col min="14339" max="14339" width="13.5546875" style="4" customWidth="1"/>
    <col min="14340" max="14340" width="15.6640625" style="4" customWidth="1"/>
    <col min="14341" max="14589" width="11.5546875" style="4"/>
    <col min="14590" max="14590" width="2.88671875" style="4" customWidth="1"/>
    <col min="14591" max="14591" width="34.44140625" style="4" bestFit="1" customWidth="1"/>
    <col min="14592" max="14592" width="30.44140625" style="4" bestFit="1" customWidth="1"/>
    <col min="14593" max="14594" width="21.44140625" style="4" customWidth="1"/>
    <col min="14595" max="14595" width="13.5546875" style="4" customWidth="1"/>
    <col min="14596" max="14596" width="15.6640625" style="4" customWidth="1"/>
    <col min="14597" max="14845" width="11.5546875" style="4"/>
    <col min="14846" max="14846" width="2.88671875" style="4" customWidth="1"/>
    <col min="14847" max="14847" width="34.44140625" style="4" bestFit="1" customWidth="1"/>
    <col min="14848" max="14848" width="30.44140625" style="4" bestFit="1" customWidth="1"/>
    <col min="14849" max="14850" width="21.44140625" style="4" customWidth="1"/>
    <col min="14851" max="14851" width="13.5546875" style="4" customWidth="1"/>
    <col min="14852" max="14852" width="15.6640625" style="4" customWidth="1"/>
    <col min="14853" max="15101" width="11.5546875" style="4"/>
    <col min="15102" max="15102" width="2.88671875" style="4" customWidth="1"/>
    <col min="15103" max="15103" width="34.44140625" style="4" bestFit="1" customWidth="1"/>
    <col min="15104" max="15104" width="30.44140625" style="4" bestFit="1" customWidth="1"/>
    <col min="15105" max="15106" width="21.44140625" style="4" customWidth="1"/>
    <col min="15107" max="15107" width="13.5546875" style="4" customWidth="1"/>
    <col min="15108" max="15108" width="15.6640625" style="4" customWidth="1"/>
    <col min="15109" max="15357" width="11.5546875" style="4"/>
    <col min="15358" max="15358" width="2.88671875" style="4" customWidth="1"/>
    <col min="15359" max="15359" width="34.44140625" style="4" bestFit="1" customWidth="1"/>
    <col min="15360" max="15360" width="30.44140625" style="4" bestFit="1" customWidth="1"/>
    <col min="15361" max="15362" width="21.44140625" style="4" customWidth="1"/>
    <col min="15363" max="15363" width="13.5546875" style="4" customWidth="1"/>
    <col min="15364" max="15364" width="15.6640625" style="4" customWidth="1"/>
    <col min="15365" max="15613" width="11.5546875" style="4"/>
    <col min="15614" max="15614" width="2.88671875" style="4" customWidth="1"/>
    <col min="15615" max="15615" width="34.44140625" style="4" bestFit="1" customWidth="1"/>
    <col min="15616" max="15616" width="30.44140625" style="4" bestFit="1" customWidth="1"/>
    <col min="15617" max="15618" width="21.44140625" style="4" customWidth="1"/>
    <col min="15619" max="15619" width="13.5546875" style="4" customWidth="1"/>
    <col min="15620" max="15620" width="15.6640625" style="4" customWidth="1"/>
    <col min="15621" max="15869" width="11.5546875" style="4"/>
    <col min="15870" max="15870" width="2.88671875" style="4" customWidth="1"/>
    <col min="15871" max="15871" width="34.44140625" style="4" bestFit="1" customWidth="1"/>
    <col min="15872" max="15872" width="30.44140625" style="4" bestFit="1" customWidth="1"/>
    <col min="15873" max="15874" width="21.44140625" style="4" customWidth="1"/>
    <col min="15875" max="15875" width="13.5546875" style="4" customWidth="1"/>
    <col min="15876" max="15876" width="15.6640625" style="4" customWidth="1"/>
    <col min="15877" max="16125" width="11.5546875" style="4"/>
    <col min="16126" max="16126" width="2.88671875" style="4" customWidth="1"/>
    <col min="16127" max="16127" width="34.44140625" style="4" bestFit="1" customWidth="1"/>
    <col min="16128" max="16128" width="30.44140625" style="4" bestFit="1" customWidth="1"/>
    <col min="16129" max="16130" width="21.44140625" style="4" customWidth="1"/>
    <col min="16131" max="16131" width="13.5546875" style="4" customWidth="1"/>
    <col min="16132" max="16132" width="15.6640625" style="4" customWidth="1"/>
    <col min="16133" max="16384" width="11.5546875" style="4"/>
  </cols>
  <sheetData>
    <row r="2" spans="2:4" x14ac:dyDescent="0.3">
      <c r="B2" s="1" t="s">
        <v>34</v>
      </c>
    </row>
    <row r="3" spans="2:4" x14ac:dyDescent="0.3">
      <c r="B3" s="4" t="s">
        <v>32</v>
      </c>
    </row>
    <row r="5" spans="2:4" x14ac:dyDescent="0.3">
      <c r="C5" s="4" t="s">
        <v>0</v>
      </c>
      <c r="D5" s="41">
        <v>30000</v>
      </c>
    </row>
    <row r="6" spans="2:4" x14ac:dyDescent="0.3">
      <c r="C6" s="4" t="s">
        <v>39</v>
      </c>
      <c r="D6" s="41">
        <v>6000</v>
      </c>
    </row>
    <row r="7" spans="2:4" x14ac:dyDescent="0.3">
      <c r="D7" s="41"/>
    </row>
    <row r="8" spans="2:4" x14ac:dyDescent="0.3">
      <c r="C8" s="4" t="s">
        <v>37</v>
      </c>
      <c r="D8" s="41">
        <v>8000</v>
      </c>
    </row>
    <row r="9" spans="2:4" x14ac:dyDescent="0.3">
      <c r="C9" s="4" t="s">
        <v>40</v>
      </c>
      <c r="D9" s="41">
        <v>2000</v>
      </c>
    </row>
    <row r="10" spans="2:4" x14ac:dyDescent="0.3">
      <c r="C10" s="4" t="s">
        <v>42</v>
      </c>
      <c r="D10" s="41">
        <v>14000</v>
      </c>
    </row>
    <row r="11" spans="2:4" x14ac:dyDescent="0.3">
      <c r="D11" s="41"/>
    </row>
    <row r="12" spans="2:4" x14ac:dyDescent="0.3">
      <c r="C12" s="4" t="s">
        <v>38</v>
      </c>
      <c r="D12" s="41">
        <v>3000</v>
      </c>
    </row>
    <row r="13" spans="2:4" x14ac:dyDescent="0.3">
      <c r="D13" s="41"/>
    </row>
    <row r="14" spans="2:4" x14ac:dyDescent="0.3">
      <c r="C14" s="4" t="s">
        <v>223</v>
      </c>
      <c r="D14" s="41">
        <v>7000</v>
      </c>
    </row>
    <row r="15" spans="2:4" x14ac:dyDescent="0.3">
      <c r="C15" s="4" t="s">
        <v>41</v>
      </c>
      <c r="D15" s="41">
        <v>18000</v>
      </c>
    </row>
    <row r="16" spans="2:4" x14ac:dyDescent="0.3">
      <c r="C16" s="4" t="s">
        <v>224</v>
      </c>
      <c r="D16" s="41">
        <v>8500</v>
      </c>
    </row>
    <row r="17" spans="3:4" x14ac:dyDescent="0.3">
      <c r="C17" s="7"/>
      <c r="D17" s="14"/>
    </row>
    <row r="18" spans="3:4" x14ac:dyDescent="0.3">
      <c r="C18" s="7"/>
    </row>
    <row r="19" spans="3:4" x14ac:dyDescent="0.3">
      <c r="C19" s="8" t="s">
        <v>35</v>
      </c>
      <c r="D19" s="40">
        <f>SUM(D5:D10)</f>
        <v>60000</v>
      </c>
    </row>
    <row r="20" spans="3:4" x14ac:dyDescent="0.3">
      <c r="C20" s="8" t="s">
        <v>36</v>
      </c>
      <c r="D20" s="40">
        <f>D12+D19</f>
        <v>63000</v>
      </c>
    </row>
    <row r="21" spans="3:4" x14ac:dyDescent="0.3">
      <c r="D21" s="13"/>
    </row>
    <row r="22" spans="3:4" x14ac:dyDescent="0.3">
      <c r="D22" s="13"/>
    </row>
    <row r="23" spans="3:4" x14ac:dyDescent="0.3">
      <c r="D23" s="15"/>
    </row>
    <row r="24" spans="3:4" x14ac:dyDescent="0.3">
      <c r="D24" s="16"/>
    </row>
    <row r="25" spans="3:4" x14ac:dyDescent="0.3">
      <c r="C25" s="11"/>
      <c r="D25" s="17"/>
    </row>
  </sheetData>
  <pageMargins left="0.70866141732283472" right="0.70866141732283472" top="0.78740157480314965" bottom="0.78740157480314965"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F9236-E69F-4204-B56D-C6A5AD75C1A2}">
  <dimension ref="B2:O38"/>
  <sheetViews>
    <sheetView zoomScaleNormal="100" workbookViewId="0">
      <selection activeCell="B2" sqref="B2"/>
    </sheetView>
  </sheetViews>
  <sheetFormatPr baseColWidth="10" defaultRowHeight="14.4" x14ac:dyDescent="0.3"/>
  <cols>
    <col min="1" max="1" width="2.5546875" customWidth="1"/>
    <col min="2" max="2" width="12.21875" bestFit="1" customWidth="1"/>
    <col min="3" max="3" width="14.88671875" bestFit="1" customWidth="1"/>
    <col min="4" max="4" width="2.6640625" customWidth="1"/>
    <col min="5" max="5" width="63.33203125" bestFit="1" customWidth="1"/>
    <col min="6" max="6" width="12" bestFit="1" customWidth="1"/>
    <col min="7" max="7" width="2.6640625" customWidth="1"/>
    <col min="8" max="8" width="42" bestFit="1" customWidth="1"/>
    <col min="9" max="9" width="19.88671875" bestFit="1" customWidth="1"/>
    <col min="10" max="10" width="9.5546875" bestFit="1" customWidth="1"/>
    <col min="11" max="11" width="2.6640625" customWidth="1"/>
    <col min="12" max="12" width="19.44140625" bestFit="1" customWidth="1"/>
    <col min="13" max="13" width="2.6640625" customWidth="1"/>
    <col min="14" max="14" width="12" bestFit="1" customWidth="1"/>
    <col min="15" max="15" width="57" bestFit="1" customWidth="1"/>
    <col min="16" max="16" width="2.6640625" customWidth="1"/>
  </cols>
  <sheetData>
    <row r="2" spans="2:15" x14ac:dyDescent="0.3">
      <c r="B2" s="1" t="s">
        <v>185</v>
      </c>
      <c r="C2" s="1"/>
    </row>
    <row r="4" spans="2:15" x14ac:dyDescent="0.3">
      <c r="C4" t="s">
        <v>186</v>
      </c>
      <c r="D4" s="1"/>
      <c r="E4" s="1" t="s">
        <v>187</v>
      </c>
      <c r="F4" s="2" t="s">
        <v>188</v>
      </c>
      <c r="G4" s="1"/>
      <c r="H4" s="1" t="s">
        <v>189</v>
      </c>
      <c r="I4" s="1" t="s">
        <v>190</v>
      </c>
      <c r="J4" s="2" t="s">
        <v>191</v>
      </c>
      <c r="L4" s="1" t="s">
        <v>192</v>
      </c>
      <c r="N4" s="1" t="s">
        <v>188</v>
      </c>
      <c r="O4" s="1" t="s">
        <v>187</v>
      </c>
    </row>
    <row r="5" spans="2:15" x14ac:dyDescent="0.3">
      <c r="D5" s="104"/>
      <c r="E5" s="104"/>
      <c r="F5" s="104"/>
      <c r="G5" s="104"/>
      <c r="H5" s="1"/>
      <c r="I5" s="1" t="s">
        <v>193</v>
      </c>
      <c r="J5" s="104"/>
    </row>
    <row r="6" spans="2:15" x14ac:dyDescent="0.3">
      <c r="D6" s="105"/>
      <c r="E6" s="105"/>
      <c r="F6" s="105"/>
      <c r="G6" s="105"/>
      <c r="I6" s="106"/>
      <c r="J6" s="105"/>
    </row>
    <row r="7" spans="2:15" x14ac:dyDescent="0.3">
      <c r="D7" s="105"/>
      <c r="E7" s="105" t="s">
        <v>194</v>
      </c>
      <c r="F7" s="43">
        <v>500</v>
      </c>
      <c r="G7" s="105"/>
      <c r="H7" t="s">
        <v>195</v>
      </c>
      <c r="I7" s="107">
        <f>ROUNDDOWN(F7,0)</f>
        <v>500</v>
      </c>
      <c r="J7" s="108" t="s">
        <v>196</v>
      </c>
      <c r="L7" s="108" t="s">
        <v>196</v>
      </c>
    </row>
    <row r="8" spans="2:15" x14ac:dyDescent="0.3">
      <c r="D8" s="105"/>
      <c r="E8" s="105"/>
      <c r="F8" s="105"/>
      <c r="G8" s="105"/>
      <c r="I8" s="107"/>
      <c r="J8" s="105"/>
    </row>
    <row r="9" spans="2:15" x14ac:dyDescent="0.3">
      <c r="D9" s="105"/>
      <c r="E9" s="105" t="s">
        <v>197</v>
      </c>
      <c r="F9" s="43">
        <v>550</v>
      </c>
      <c r="G9" s="105"/>
      <c r="H9" t="s">
        <v>198</v>
      </c>
      <c r="I9" s="107">
        <f>ROUNDDOWN(F9,0)</f>
        <v>550</v>
      </c>
      <c r="J9" s="108" t="s">
        <v>196</v>
      </c>
      <c r="L9" s="108" t="s">
        <v>196</v>
      </c>
    </row>
    <row r="10" spans="2:15" x14ac:dyDescent="0.3">
      <c r="D10" s="105"/>
      <c r="E10" s="105"/>
      <c r="F10" s="105"/>
      <c r="G10" s="105"/>
      <c r="I10" s="107"/>
      <c r="J10" s="105"/>
    </row>
    <row r="11" spans="2:15" x14ac:dyDescent="0.3">
      <c r="D11" s="105"/>
      <c r="E11" s="105" t="s">
        <v>199</v>
      </c>
      <c r="F11" s="43">
        <v>999.95</v>
      </c>
      <c r="G11" s="105"/>
      <c r="H11" t="s">
        <v>200</v>
      </c>
      <c r="I11" s="107">
        <f>ROUNDDOWN(F11,0)</f>
        <v>999</v>
      </c>
      <c r="J11" s="6">
        <f>ROUND(I11*0.19,2)</f>
        <v>189.81</v>
      </c>
      <c r="L11" s="6">
        <f>N11-J11</f>
        <v>0.18000000000000682</v>
      </c>
      <c r="N11" s="105">
        <f>ROUND(F11*0.19,2)</f>
        <v>189.99</v>
      </c>
      <c r="O11" t="s">
        <v>161</v>
      </c>
    </row>
    <row r="12" spans="2:15" x14ac:dyDescent="0.3">
      <c r="D12" s="105"/>
      <c r="E12" s="105"/>
      <c r="F12" s="105"/>
      <c r="G12" s="105"/>
      <c r="I12" s="107"/>
      <c r="J12" s="6"/>
      <c r="L12" s="5"/>
    </row>
    <row r="13" spans="2:15" x14ac:dyDescent="0.3">
      <c r="D13" s="105"/>
      <c r="E13" s="105" t="s">
        <v>201</v>
      </c>
      <c r="F13" s="43">
        <v>0</v>
      </c>
      <c r="G13" s="105"/>
      <c r="H13" t="s">
        <v>202</v>
      </c>
      <c r="I13" s="107">
        <f>ROUNDDOWN(F13,0)</f>
        <v>0</v>
      </c>
      <c r="J13" s="6">
        <f>ROUND(I13*0.07,2)</f>
        <v>0</v>
      </c>
      <c r="L13" s="6">
        <f>N13-J13</f>
        <v>0</v>
      </c>
      <c r="N13" s="105">
        <f>ROUND(F13*0.07,2)</f>
        <v>0</v>
      </c>
      <c r="O13" t="s">
        <v>203</v>
      </c>
    </row>
    <row r="14" spans="2:15" x14ac:dyDescent="0.3">
      <c r="D14" s="105"/>
      <c r="E14" s="105"/>
      <c r="F14" s="105"/>
      <c r="G14" s="105"/>
      <c r="I14" s="107"/>
      <c r="J14" s="6"/>
    </row>
    <row r="15" spans="2:15" x14ac:dyDescent="0.3">
      <c r="D15" s="105"/>
      <c r="E15" s="105" t="s">
        <v>204</v>
      </c>
      <c r="F15" s="43">
        <v>250</v>
      </c>
      <c r="G15" s="105"/>
      <c r="H15" t="s">
        <v>205</v>
      </c>
      <c r="I15" s="107">
        <f>ROUNDDOWN(F15,0)</f>
        <v>250</v>
      </c>
      <c r="J15" s="6">
        <f>ROUND(I15*0.19,2)</f>
        <v>47.5</v>
      </c>
      <c r="L15" s="105">
        <f>N15-J15</f>
        <v>0</v>
      </c>
      <c r="N15" s="105">
        <f>ROUND(F15*0.19,2)</f>
        <v>47.5</v>
      </c>
      <c r="O15" t="s">
        <v>206</v>
      </c>
    </row>
    <row r="16" spans="2:15" x14ac:dyDescent="0.3">
      <c r="D16" s="105"/>
      <c r="E16" s="105"/>
      <c r="F16" s="105"/>
      <c r="G16" s="105"/>
      <c r="I16" s="107"/>
      <c r="J16" s="6"/>
    </row>
    <row r="17" spans="3:15" x14ac:dyDescent="0.3">
      <c r="D17" s="105"/>
      <c r="E17" s="105" t="s">
        <v>207</v>
      </c>
      <c r="F17" s="43">
        <v>0</v>
      </c>
      <c r="G17" s="105"/>
      <c r="H17" t="s">
        <v>208</v>
      </c>
      <c r="I17" s="107">
        <f>ROUNDDOWN(F17,0)</f>
        <v>0</v>
      </c>
      <c r="J17" s="6">
        <f>ROUND(I17*0.07,2)</f>
        <v>0</v>
      </c>
      <c r="L17" s="105">
        <f>N17-J17</f>
        <v>0</v>
      </c>
      <c r="N17" s="105">
        <f>ROUND(F17*0.07,2)</f>
        <v>0</v>
      </c>
      <c r="O17" t="s">
        <v>209</v>
      </c>
    </row>
    <row r="18" spans="3:15" x14ac:dyDescent="0.3">
      <c r="D18" s="105"/>
      <c r="E18" s="105"/>
      <c r="F18" s="105"/>
      <c r="G18" s="105"/>
      <c r="I18" s="106"/>
      <c r="J18" s="6"/>
    </row>
    <row r="19" spans="3:15" x14ac:dyDescent="0.3">
      <c r="D19" s="105"/>
      <c r="E19" s="105"/>
      <c r="F19" s="105"/>
      <c r="G19" s="105"/>
      <c r="H19" s="1" t="s">
        <v>185</v>
      </c>
      <c r="I19" s="109"/>
      <c r="J19" s="110">
        <f>SUM(J7:J17)</f>
        <v>237.31</v>
      </c>
      <c r="L19" s="110">
        <f>SUM(L7:L17)</f>
        <v>0.18000000000000682</v>
      </c>
    </row>
    <row r="20" spans="3:15" x14ac:dyDescent="0.3">
      <c r="D20" s="105"/>
      <c r="E20" s="105"/>
      <c r="F20" s="105"/>
      <c r="G20" s="105"/>
      <c r="I20" s="106"/>
      <c r="J20" s="6"/>
    </row>
    <row r="21" spans="3:15" x14ac:dyDescent="0.3">
      <c r="C21" s="43">
        <v>15</v>
      </c>
      <c r="D21" s="105"/>
      <c r="E21" s="105" t="s">
        <v>210</v>
      </c>
      <c r="F21" s="105">
        <f>ROUND(C21*0.19,2)</f>
        <v>2.85</v>
      </c>
      <c r="G21" s="105"/>
      <c r="H21" t="s">
        <v>211</v>
      </c>
      <c r="I21" s="106"/>
      <c r="J21" s="6">
        <f>F21+F22</f>
        <v>2.85</v>
      </c>
    </row>
    <row r="22" spans="3:15" x14ac:dyDescent="0.3">
      <c r="C22" s="43">
        <v>0</v>
      </c>
      <c r="D22" s="105"/>
      <c r="E22" s="105" t="s">
        <v>212</v>
      </c>
      <c r="F22" s="105">
        <f>ROUND(C22*0.07,2)</f>
        <v>0</v>
      </c>
      <c r="G22" s="105"/>
      <c r="I22" s="106"/>
      <c r="J22" s="6"/>
    </row>
    <row r="23" spans="3:15" x14ac:dyDescent="0.3">
      <c r="D23" s="105"/>
      <c r="E23" s="105"/>
      <c r="F23" s="105"/>
      <c r="G23" s="105"/>
      <c r="I23" s="106"/>
      <c r="J23" s="6"/>
    </row>
    <row r="24" spans="3:15" x14ac:dyDescent="0.3">
      <c r="D24" s="105"/>
      <c r="E24" s="105" t="s">
        <v>213</v>
      </c>
      <c r="F24" s="105">
        <f>ROUND(F15*0.19,2)</f>
        <v>47.5</v>
      </c>
      <c r="G24" s="105"/>
      <c r="H24" t="s">
        <v>214</v>
      </c>
      <c r="I24" s="106"/>
      <c r="J24" s="6">
        <f>F24+F25</f>
        <v>47.5</v>
      </c>
    </row>
    <row r="25" spans="3:15" x14ac:dyDescent="0.3">
      <c r="D25" s="105"/>
      <c r="E25" s="105" t="s">
        <v>215</v>
      </c>
      <c r="F25" s="105">
        <f>ROUND(F17*0.07,2)</f>
        <v>0</v>
      </c>
      <c r="G25" s="105"/>
      <c r="I25" s="106"/>
      <c r="J25" s="6"/>
    </row>
    <row r="26" spans="3:15" x14ac:dyDescent="0.3">
      <c r="D26" s="105"/>
      <c r="E26" s="105"/>
      <c r="F26" s="105"/>
      <c r="G26" s="105"/>
      <c r="I26" s="106"/>
      <c r="J26" s="6"/>
    </row>
    <row r="27" spans="3:15" x14ac:dyDescent="0.3">
      <c r="C27" s="43">
        <v>334.26</v>
      </c>
      <c r="D27" s="105"/>
      <c r="E27" s="105" t="s">
        <v>216</v>
      </c>
      <c r="F27" s="105">
        <f>ROUND(C27*0.19,2)</f>
        <v>63.51</v>
      </c>
      <c r="G27" s="105"/>
      <c r="H27" t="s">
        <v>217</v>
      </c>
      <c r="I27" s="106"/>
      <c r="J27" s="6">
        <f>F27</f>
        <v>63.51</v>
      </c>
    </row>
    <row r="28" spans="3:15" x14ac:dyDescent="0.3">
      <c r="D28" s="105"/>
      <c r="E28" s="105"/>
      <c r="F28" s="105"/>
      <c r="G28" s="105"/>
      <c r="I28" s="106"/>
      <c r="J28" s="6"/>
    </row>
    <row r="29" spans="3:15" x14ac:dyDescent="0.3">
      <c r="D29" s="105"/>
      <c r="E29" s="105"/>
      <c r="F29" s="105"/>
      <c r="G29" s="105"/>
      <c r="H29" s="1" t="s">
        <v>218</v>
      </c>
      <c r="I29" s="109"/>
      <c r="J29" s="110">
        <f>SUM(J21:J27)</f>
        <v>113.86</v>
      </c>
    </row>
    <row r="30" spans="3:15" x14ac:dyDescent="0.3">
      <c r="D30" s="105"/>
      <c r="E30" s="105"/>
      <c r="F30" s="105"/>
      <c r="G30" s="105"/>
      <c r="I30" s="106"/>
      <c r="J30" s="6"/>
    </row>
    <row r="31" spans="3:15" x14ac:dyDescent="0.3">
      <c r="D31" s="105"/>
      <c r="E31" s="105"/>
      <c r="F31" s="105"/>
      <c r="G31" s="105"/>
      <c r="H31" t="s">
        <v>219</v>
      </c>
      <c r="I31" s="106"/>
      <c r="J31" s="6">
        <f>J19-J29</f>
        <v>123.45</v>
      </c>
    </row>
    <row r="32" spans="3:15" x14ac:dyDescent="0.3">
      <c r="D32" s="105"/>
      <c r="E32" s="105"/>
      <c r="F32" s="105"/>
      <c r="G32" s="105"/>
      <c r="I32" s="106"/>
      <c r="J32" s="105"/>
    </row>
    <row r="33" spans="4:10" x14ac:dyDescent="0.3">
      <c r="D33" s="105"/>
      <c r="E33" s="105"/>
      <c r="F33" s="105"/>
      <c r="G33" s="105"/>
      <c r="I33" s="106"/>
      <c r="J33" s="105"/>
    </row>
    <row r="34" spans="4:10" x14ac:dyDescent="0.3">
      <c r="D34" s="105"/>
      <c r="E34" s="105"/>
      <c r="F34" s="105"/>
      <c r="G34" s="105"/>
      <c r="I34" s="106"/>
      <c r="J34" s="105"/>
    </row>
    <row r="35" spans="4:10" x14ac:dyDescent="0.3">
      <c r="D35" s="105"/>
      <c r="E35" s="105"/>
      <c r="F35" s="105"/>
      <c r="G35" s="105"/>
      <c r="I35" s="106"/>
      <c r="J35" s="105"/>
    </row>
    <row r="36" spans="4:10" x14ac:dyDescent="0.3">
      <c r="D36" s="105"/>
      <c r="E36" s="105"/>
      <c r="F36" s="105"/>
      <c r="G36" s="105"/>
      <c r="I36" s="106"/>
      <c r="J36" s="105"/>
    </row>
    <row r="37" spans="4:10" x14ac:dyDescent="0.3">
      <c r="D37" s="105"/>
      <c r="E37" s="105"/>
      <c r="F37" s="105"/>
      <c r="G37" s="105"/>
      <c r="I37" s="106"/>
      <c r="J37" s="105"/>
    </row>
    <row r="38" spans="4:10" x14ac:dyDescent="0.3">
      <c r="D38" s="105"/>
      <c r="E38" s="105"/>
      <c r="F38" s="105"/>
      <c r="G38" s="105"/>
      <c r="J38" s="105"/>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D36"/>
  <sheetViews>
    <sheetView zoomScaleNormal="100" workbookViewId="0">
      <selection activeCell="B2" sqref="B2"/>
    </sheetView>
  </sheetViews>
  <sheetFormatPr baseColWidth="10" defaultRowHeight="14.4" x14ac:dyDescent="0.3"/>
  <cols>
    <col min="1" max="1" width="2.6640625" style="4" customWidth="1"/>
    <col min="2" max="2" width="19.77734375" style="4" bestFit="1" customWidth="1"/>
    <col min="3" max="4" width="24.44140625" style="4" customWidth="1"/>
    <col min="5" max="5" width="2.6640625" style="4" customWidth="1"/>
    <col min="6" max="250" width="11.5546875" style="4"/>
    <col min="251" max="251" width="2.88671875" style="4" customWidth="1"/>
    <col min="252" max="252" width="34.44140625" style="4" bestFit="1" customWidth="1"/>
    <col min="253" max="253" width="30.44140625" style="4" bestFit="1" customWidth="1"/>
    <col min="254" max="255" width="21.44140625" style="4" customWidth="1"/>
    <col min="256" max="256" width="13.5546875" style="4" customWidth="1"/>
    <col min="257" max="257" width="15.6640625" style="4" customWidth="1"/>
    <col min="258" max="506" width="11.5546875" style="4"/>
    <col min="507" max="507" width="2.88671875" style="4" customWidth="1"/>
    <col min="508" max="508" width="34.44140625" style="4" bestFit="1" customWidth="1"/>
    <col min="509" max="509" width="30.44140625" style="4" bestFit="1" customWidth="1"/>
    <col min="510" max="511" width="21.44140625" style="4" customWidth="1"/>
    <col min="512" max="512" width="13.5546875" style="4" customWidth="1"/>
    <col min="513" max="513" width="15.6640625" style="4" customWidth="1"/>
    <col min="514" max="762" width="11.5546875" style="4"/>
    <col min="763" max="763" width="2.88671875" style="4" customWidth="1"/>
    <col min="764" max="764" width="34.44140625" style="4" bestFit="1" customWidth="1"/>
    <col min="765" max="765" width="30.44140625" style="4" bestFit="1" customWidth="1"/>
    <col min="766" max="767" width="21.44140625" style="4" customWidth="1"/>
    <col min="768" max="768" width="13.5546875" style="4" customWidth="1"/>
    <col min="769" max="769" width="15.6640625" style="4" customWidth="1"/>
    <col min="770" max="1018" width="11.5546875" style="4"/>
    <col min="1019" max="1019" width="2.88671875" style="4" customWidth="1"/>
    <col min="1020" max="1020" width="34.44140625" style="4" bestFit="1" customWidth="1"/>
    <col min="1021" max="1021" width="30.44140625" style="4" bestFit="1" customWidth="1"/>
    <col min="1022" max="1023" width="21.44140625" style="4" customWidth="1"/>
    <col min="1024" max="1024" width="13.5546875" style="4" customWidth="1"/>
    <col min="1025" max="1025" width="15.6640625" style="4" customWidth="1"/>
    <col min="1026" max="1274" width="11.5546875" style="4"/>
    <col min="1275" max="1275" width="2.88671875" style="4" customWidth="1"/>
    <col min="1276" max="1276" width="34.44140625" style="4" bestFit="1" customWidth="1"/>
    <col min="1277" max="1277" width="30.44140625" style="4" bestFit="1" customWidth="1"/>
    <col min="1278" max="1279" width="21.44140625" style="4" customWidth="1"/>
    <col min="1280" max="1280" width="13.5546875" style="4" customWidth="1"/>
    <col min="1281" max="1281" width="15.6640625" style="4" customWidth="1"/>
    <col min="1282" max="1530" width="11.5546875" style="4"/>
    <col min="1531" max="1531" width="2.88671875" style="4" customWidth="1"/>
    <col min="1532" max="1532" width="34.44140625" style="4" bestFit="1" customWidth="1"/>
    <col min="1533" max="1533" width="30.44140625" style="4" bestFit="1" customWidth="1"/>
    <col min="1534" max="1535" width="21.44140625" style="4" customWidth="1"/>
    <col min="1536" max="1536" width="13.5546875" style="4" customWidth="1"/>
    <col min="1537" max="1537" width="15.6640625" style="4" customWidth="1"/>
    <col min="1538" max="1786" width="11.5546875" style="4"/>
    <col min="1787" max="1787" width="2.88671875" style="4" customWidth="1"/>
    <col min="1788" max="1788" width="34.44140625" style="4" bestFit="1" customWidth="1"/>
    <col min="1789" max="1789" width="30.44140625" style="4" bestFit="1" customWidth="1"/>
    <col min="1790" max="1791" width="21.44140625" style="4" customWidth="1"/>
    <col min="1792" max="1792" width="13.5546875" style="4" customWidth="1"/>
    <col min="1793" max="1793" width="15.6640625" style="4" customWidth="1"/>
    <col min="1794" max="2042" width="11.5546875" style="4"/>
    <col min="2043" max="2043" width="2.88671875" style="4" customWidth="1"/>
    <col min="2044" max="2044" width="34.44140625" style="4" bestFit="1" customWidth="1"/>
    <col min="2045" max="2045" width="30.44140625" style="4" bestFit="1" customWidth="1"/>
    <col min="2046" max="2047" width="21.44140625" style="4" customWidth="1"/>
    <col min="2048" max="2048" width="13.5546875" style="4" customWidth="1"/>
    <col min="2049" max="2049" width="15.6640625" style="4" customWidth="1"/>
    <col min="2050" max="2298" width="11.5546875" style="4"/>
    <col min="2299" max="2299" width="2.88671875" style="4" customWidth="1"/>
    <col min="2300" max="2300" width="34.44140625" style="4" bestFit="1" customWidth="1"/>
    <col min="2301" max="2301" width="30.44140625" style="4" bestFit="1" customWidth="1"/>
    <col min="2302" max="2303" width="21.44140625" style="4" customWidth="1"/>
    <col min="2304" max="2304" width="13.5546875" style="4" customWidth="1"/>
    <col min="2305" max="2305" width="15.6640625" style="4" customWidth="1"/>
    <col min="2306" max="2554" width="11.5546875" style="4"/>
    <col min="2555" max="2555" width="2.88671875" style="4" customWidth="1"/>
    <col min="2556" max="2556" width="34.44140625" style="4" bestFit="1" customWidth="1"/>
    <col min="2557" max="2557" width="30.44140625" style="4" bestFit="1" customWidth="1"/>
    <col min="2558" max="2559" width="21.44140625" style="4" customWidth="1"/>
    <col min="2560" max="2560" width="13.5546875" style="4" customWidth="1"/>
    <col min="2561" max="2561" width="15.6640625" style="4" customWidth="1"/>
    <col min="2562" max="2810" width="11.5546875" style="4"/>
    <col min="2811" max="2811" width="2.88671875" style="4" customWidth="1"/>
    <col min="2812" max="2812" width="34.44140625" style="4" bestFit="1" customWidth="1"/>
    <col min="2813" max="2813" width="30.44140625" style="4" bestFit="1" customWidth="1"/>
    <col min="2814" max="2815" width="21.44140625" style="4" customWidth="1"/>
    <col min="2816" max="2816" width="13.5546875" style="4" customWidth="1"/>
    <col min="2817" max="2817" width="15.6640625" style="4" customWidth="1"/>
    <col min="2818" max="3066" width="11.5546875" style="4"/>
    <col min="3067" max="3067" width="2.88671875" style="4" customWidth="1"/>
    <col min="3068" max="3068" width="34.44140625" style="4" bestFit="1" customWidth="1"/>
    <col min="3069" max="3069" width="30.44140625" style="4" bestFit="1" customWidth="1"/>
    <col min="3070" max="3071" width="21.44140625" style="4" customWidth="1"/>
    <col min="3072" max="3072" width="13.5546875" style="4" customWidth="1"/>
    <col min="3073" max="3073" width="15.6640625" style="4" customWidth="1"/>
    <col min="3074" max="3322" width="11.5546875" style="4"/>
    <col min="3323" max="3323" width="2.88671875" style="4" customWidth="1"/>
    <col min="3324" max="3324" width="34.44140625" style="4" bestFit="1" customWidth="1"/>
    <col min="3325" max="3325" width="30.44140625" style="4" bestFit="1" customWidth="1"/>
    <col min="3326" max="3327" width="21.44140625" style="4" customWidth="1"/>
    <col min="3328" max="3328" width="13.5546875" style="4" customWidth="1"/>
    <col min="3329" max="3329" width="15.6640625" style="4" customWidth="1"/>
    <col min="3330" max="3578" width="11.5546875" style="4"/>
    <col min="3579" max="3579" width="2.88671875" style="4" customWidth="1"/>
    <col min="3580" max="3580" width="34.44140625" style="4" bestFit="1" customWidth="1"/>
    <col min="3581" max="3581" width="30.44140625" style="4" bestFit="1" customWidth="1"/>
    <col min="3582" max="3583" width="21.44140625" style="4" customWidth="1"/>
    <col min="3584" max="3584" width="13.5546875" style="4" customWidth="1"/>
    <col min="3585" max="3585" width="15.6640625" style="4" customWidth="1"/>
    <col min="3586" max="3834" width="11.5546875" style="4"/>
    <col min="3835" max="3835" width="2.88671875" style="4" customWidth="1"/>
    <col min="3836" max="3836" width="34.44140625" style="4" bestFit="1" customWidth="1"/>
    <col min="3837" max="3837" width="30.44140625" style="4" bestFit="1" customWidth="1"/>
    <col min="3838" max="3839" width="21.44140625" style="4" customWidth="1"/>
    <col min="3840" max="3840" width="13.5546875" style="4" customWidth="1"/>
    <col min="3841" max="3841" width="15.6640625" style="4" customWidth="1"/>
    <col min="3842" max="4090" width="11.5546875" style="4"/>
    <col min="4091" max="4091" width="2.88671875" style="4" customWidth="1"/>
    <col min="4092" max="4092" width="34.44140625" style="4" bestFit="1" customWidth="1"/>
    <col min="4093" max="4093" width="30.44140625" style="4" bestFit="1" customWidth="1"/>
    <col min="4094" max="4095" width="21.44140625" style="4" customWidth="1"/>
    <col min="4096" max="4096" width="13.5546875" style="4" customWidth="1"/>
    <col min="4097" max="4097" width="15.6640625" style="4" customWidth="1"/>
    <col min="4098" max="4346" width="11.5546875" style="4"/>
    <col min="4347" max="4347" width="2.88671875" style="4" customWidth="1"/>
    <col min="4348" max="4348" width="34.44140625" style="4" bestFit="1" customWidth="1"/>
    <col min="4349" max="4349" width="30.44140625" style="4" bestFit="1" customWidth="1"/>
    <col min="4350" max="4351" width="21.44140625" style="4" customWidth="1"/>
    <col min="4352" max="4352" width="13.5546875" style="4" customWidth="1"/>
    <col min="4353" max="4353" width="15.6640625" style="4" customWidth="1"/>
    <col min="4354" max="4602" width="11.5546875" style="4"/>
    <col min="4603" max="4603" width="2.88671875" style="4" customWidth="1"/>
    <col min="4604" max="4604" width="34.44140625" style="4" bestFit="1" customWidth="1"/>
    <col min="4605" max="4605" width="30.44140625" style="4" bestFit="1" customWidth="1"/>
    <col min="4606" max="4607" width="21.44140625" style="4" customWidth="1"/>
    <col min="4608" max="4608" width="13.5546875" style="4" customWidth="1"/>
    <col min="4609" max="4609" width="15.6640625" style="4" customWidth="1"/>
    <col min="4610" max="4858" width="11.5546875" style="4"/>
    <col min="4859" max="4859" width="2.88671875" style="4" customWidth="1"/>
    <col min="4860" max="4860" width="34.44140625" style="4" bestFit="1" customWidth="1"/>
    <col min="4861" max="4861" width="30.44140625" style="4" bestFit="1" customWidth="1"/>
    <col min="4862" max="4863" width="21.44140625" style="4" customWidth="1"/>
    <col min="4864" max="4864" width="13.5546875" style="4" customWidth="1"/>
    <col min="4865" max="4865" width="15.6640625" style="4" customWidth="1"/>
    <col min="4866" max="5114" width="11.5546875" style="4"/>
    <col min="5115" max="5115" width="2.88671875" style="4" customWidth="1"/>
    <col min="5116" max="5116" width="34.44140625" style="4" bestFit="1" customWidth="1"/>
    <col min="5117" max="5117" width="30.44140625" style="4" bestFit="1" customWidth="1"/>
    <col min="5118" max="5119" width="21.44140625" style="4" customWidth="1"/>
    <col min="5120" max="5120" width="13.5546875" style="4" customWidth="1"/>
    <col min="5121" max="5121" width="15.6640625" style="4" customWidth="1"/>
    <col min="5122" max="5370" width="11.5546875" style="4"/>
    <col min="5371" max="5371" width="2.88671875" style="4" customWidth="1"/>
    <col min="5372" max="5372" width="34.44140625" style="4" bestFit="1" customWidth="1"/>
    <col min="5373" max="5373" width="30.44140625" style="4" bestFit="1" customWidth="1"/>
    <col min="5374" max="5375" width="21.44140625" style="4" customWidth="1"/>
    <col min="5376" max="5376" width="13.5546875" style="4" customWidth="1"/>
    <col min="5377" max="5377" width="15.6640625" style="4" customWidth="1"/>
    <col min="5378" max="5626" width="11.5546875" style="4"/>
    <col min="5627" max="5627" width="2.88671875" style="4" customWidth="1"/>
    <col min="5628" max="5628" width="34.44140625" style="4" bestFit="1" customWidth="1"/>
    <col min="5629" max="5629" width="30.44140625" style="4" bestFit="1" customWidth="1"/>
    <col min="5630" max="5631" width="21.44140625" style="4" customWidth="1"/>
    <col min="5632" max="5632" width="13.5546875" style="4" customWidth="1"/>
    <col min="5633" max="5633" width="15.6640625" style="4" customWidth="1"/>
    <col min="5634" max="5882" width="11.5546875" style="4"/>
    <col min="5883" max="5883" width="2.88671875" style="4" customWidth="1"/>
    <col min="5884" max="5884" width="34.44140625" style="4" bestFit="1" customWidth="1"/>
    <col min="5885" max="5885" width="30.44140625" style="4" bestFit="1" customWidth="1"/>
    <col min="5886" max="5887" width="21.44140625" style="4" customWidth="1"/>
    <col min="5888" max="5888" width="13.5546875" style="4" customWidth="1"/>
    <col min="5889" max="5889" width="15.6640625" style="4" customWidth="1"/>
    <col min="5890" max="6138" width="11.5546875" style="4"/>
    <col min="6139" max="6139" width="2.88671875" style="4" customWidth="1"/>
    <col min="6140" max="6140" width="34.44140625" style="4" bestFit="1" customWidth="1"/>
    <col min="6141" max="6141" width="30.44140625" style="4" bestFit="1" customWidth="1"/>
    <col min="6142" max="6143" width="21.44140625" style="4" customWidth="1"/>
    <col min="6144" max="6144" width="13.5546875" style="4" customWidth="1"/>
    <col min="6145" max="6145" width="15.6640625" style="4" customWidth="1"/>
    <col min="6146" max="6394" width="11.5546875" style="4"/>
    <col min="6395" max="6395" width="2.88671875" style="4" customWidth="1"/>
    <col min="6396" max="6396" width="34.44140625" style="4" bestFit="1" customWidth="1"/>
    <col min="6397" max="6397" width="30.44140625" style="4" bestFit="1" customWidth="1"/>
    <col min="6398" max="6399" width="21.44140625" style="4" customWidth="1"/>
    <col min="6400" max="6400" width="13.5546875" style="4" customWidth="1"/>
    <col min="6401" max="6401" width="15.6640625" style="4" customWidth="1"/>
    <col min="6402" max="6650" width="11.5546875" style="4"/>
    <col min="6651" max="6651" width="2.88671875" style="4" customWidth="1"/>
    <col min="6652" max="6652" width="34.44140625" style="4" bestFit="1" customWidth="1"/>
    <col min="6653" max="6653" width="30.44140625" style="4" bestFit="1" customWidth="1"/>
    <col min="6654" max="6655" width="21.44140625" style="4" customWidth="1"/>
    <col min="6656" max="6656" width="13.5546875" style="4" customWidth="1"/>
    <col min="6657" max="6657" width="15.6640625" style="4" customWidth="1"/>
    <col min="6658" max="6906" width="11.5546875" style="4"/>
    <col min="6907" max="6907" width="2.88671875" style="4" customWidth="1"/>
    <col min="6908" max="6908" width="34.44140625" style="4" bestFit="1" customWidth="1"/>
    <col min="6909" max="6909" width="30.44140625" style="4" bestFit="1" customWidth="1"/>
    <col min="6910" max="6911" width="21.44140625" style="4" customWidth="1"/>
    <col min="6912" max="6912" width="13.5546875" style="4" customWidth="1"/>
    <col min="6913" max="6913" width="15.6640625" style="4" customWidth="1"/>
    <col min="6914" max="7162" width="11.5546875" style="4"/>
    <col min="7163" max="7163" width="2.88671875" style="4" customWidth="1"/>
    <col min="7164" max="7164" width="34.44140625" style="4" bestFit="1" customWidth="1"/>
    <col min="7165" max="7165" width="30.44140625" style="4" bestFit="1" customWidth="1"/>
    <col min="7166" max="7167" width="21.44140625" style="4" customWidth="1"/>
    <col min="7168" max="7168" width="13.5546875" style="4" customWidth="1"/>
    <col min="7169" max="7169" width="15.6640625" style="4" customWidth="1"/>
    <col min="7170" max="7418" width="11.5546875" style="4"/>
    <col min="7419" max="7419" width="2.88671875" style="4" customWidth="1"/>
    <col min="7420" max="7420" width="34.44140625" style="4" bestFit="1" customWidth="1"/>
    <col min="7421" max="7421" width="30.44140625" style="4" bestFit="1" customWidth="1"/>
    <col min="7422" max="7423" width="21.44140625" style="4" customWidth="1"/>
    <col min="7424" max="7424" width="13.5546875" style="4" customWidth="1"/>
    <col min="7425" max="7425" width="15.6640625" style="4" customWidth="1"/>
    <col min="7426" max="7674" width="11.5546875" style="4"/>
    <col min="7675" max="7675" width="2.88671875" style="4" customWidth="1"/>
    <col min="7676" max="7676" width="34.44140625" style="4" bestFit="1" customWidth="1"/>
    <col min="7677" max="7677" width="30.44140625" style="4" bestFit="1" customWidth="1"/>
    <col min="7678" max="7679" width="21.44140625" style="4" customWidth="1"/>
    <col min="7680" max="7680" width="13.5546875" style="4" customWidth="1"/>
    <col min="7681" max="7681" width="15.6640625" style="4" customWidth="1"/>
    <col min="7682" max="7930" width="11.5546875" style="4"/>
    <col min="7931" max="7931" width="2.88671875" style="4" customWidth="1"/>
    <col min="7932" max="7932" width="34.44140625" style="4" bestFit="1" customWidth="1"/>
    <col min="7933" max="7933" width="30.44140625" style="4" bestFit="1" customWidth="1"/>
    <col min="7934" max="7935" width="21.44140625" style="4" customWidth="1"/>
    <col min="7936" max="7936" width="13.5546875" style="4" customWidth="1"/>
    <col min="7937" max="7937" width="15.6640625" style="4" customWidth="1"/>
    <col min="7938" max="8186" width="11.5546875" style="4"/>
    <col min="8187" max="8187" width="2.88671875" style="4" customWidth="1"/>
    <col min="8188" max="8188" width="34.44140625" style="4" bestFit="1" customWidth="1"/>
    <col min="8189" max="8189" width="30.44140625" style="4" bestFit="1" customWidth="1"/>
    <col min="8190" max="8191" width="21.44140625" style="4" customWidth="1"/>
    <col min="8192" max="8192" width="13.5546875" style="4" customWidth="1"/>
    <col min="8193" max="8193" width="15.6640625" style="4" customWidth="1"/>
    <col min="8194" max="8442" width="11.5546875" style="4"/>
    <col min="8443" max="8443" width="2.88671875" style="4" customWidth="1"/>
    <col min="8444" max="8444" width="34.44140625" style="4" bestFit="1" customWidth="1"/>
    <col min="8445" max="8445" width="30.44140625" style="4" bestFit="1" customWidth="1"/>
    <col min="8446" max="8447" width="21.44140625" style="4" customWidth="1"/>
    <col min="8448" max="8448" width="13.5546875" style="4" customWidth="1"/>
    <col min="8449" max="8449" width="15.6640625" style="4" customWidth="1"/>
    <col min="8450" max="8698" width="11.5546875" style="4"/>
    <col min="8699" max="8699" width="2.88671875" style="4" customWidth="1"/>
    <col min="8700" max="8700" width="34.44140625" style="4" bestFit="1" customWidth="1"/>
    <col min="8701" max="8701" width="30.44140625" style="4" bestFit="1" customWidth="1"/>
    <col min="8702" max="8703" width="21.44140625" style="4" customWidth="1"/>
    <col min="8704" max="8704" width="13.5546875" style="4" customWidth="1"/>
    <col min="8705" max="8705" width="15.6640625" style="4" customWidth="1"/>
    <col min="8706" max="8954" width="11.5546875" style="4"/>
    <col min="8955" max="8955" width="2.88671875" style="4" customWidth="1"/>
    <col min="8956" max="8956" width="34.44140625" style="4" bestFit="1" customWidth="1"/>
    <col min="8957" max="8957" width="30.44140625" style="4" bestFit="1" customWidth="1"/>
    <col min="8958" max="8959" width="21.44140625" style="4" customWidth="1"/>
    <col min="8960" max="8960" width="13.5546875" style="4" customWidth="1"/>
    <col min="8961" max="8961" width="15.6640625" style="4" customWidth="1"/>
    <col min="8962" max="9210" width="11.5546875" style="4"/>
    <col min="9211" max="9211" width="2.88671875" style="4" customWidth="1"/>
    <col min="9212" max="9212" width="34.44140625" style="4" bestFit="1" customWidth="1"/>
    <col min="9213" max="9213" width="30.44140625" style="4" bestFit="1" customWidth="1"/>
    <col min="9214" max="9215" width="21.44140625" style="4" customWidth="1"/>
    <col min="9216" max="9216" width="13.5546875" style="4" customWidth="1"/>
    <col min="9217" max="9217" width="15.6640625" style="4" customWidth="1"/>
    <col min="9218" max="9466" width="11.5546875" style="4"/>
    <col min="9467" max="9467" width="2.88671875" style="4" customWidth="1"/>
    <col min="9468" max="9468" width="34.44140625" style="4" bestFit="1" customWidth="1"/>
    <col min="9469" max="9469" width="30.44140625" style="4" bestFit="1" customWidth="1"/>
    <col min="9470" max="9471" width="21.44140625" style="4" customWidth="1"/>
    <col min="9472" max="9472" width="13.5546875" style="4" customWidth="1"/>
    <col min="9473" max="9473" width="15.6640625" style="4" customWidth="1"/>
    <col min="9474" max="9722" width="11.5546875" style="4"/>
    <col min="9723" max="9723" width="2.88671875" style="4" customWidth="1"/>
    <col min="9724" max="9724" width="34.44140625" style="4" bestFit="1" customWidth="1"/>
    <col min="9725" max="9725" width="30.44140625" style="4" bestFit="1" customWidth="1"/>
    <col min="9726" max="9727" width="21.44140625" style="4" customWidth="1"/>
    <col min="9728" max="9728" width="13.5546875" style="4" customWidth="1"/>
    <col min="9729" max="9729" width="15.6640625" style="4" customWidth="1"/>
    <col min="9730" max="9978" width="11.5546875" style="4"/>
    <col min="9979" max="9979" width="2.88671875" style="4" customWidth="1"/>
    <col min="9980" max="9980" width="34.44140625" style="4" bestFit="1" customWidth="1"/>
    <col min="9981" max="9981" width="30.44140625" style="4" bestFit="1" customWidth="1"/>
    <col min="9982" max="9983" width="21.44140625" style="4" customWidth="1"/>
    <col min="9984" max="9984" width="13.5546875" style="4" customWidth="1"/>
    <col min="9985" max="9985" width="15.6640625" style="4" customWidth="1"/>
    <col min="9986" max="10234" width="11.5546875" style="4"/>
    <col min="10235" max="10235" width="2.88671875" style="4" customWidth="1"/>
    <col min="10236" max="10236" width="34.44140625" style="4" bestFit="1" customWidth="1"/>
    <col min="10237" max="10237" width="30.44140625" style="4" bestFit="1" customWidth="1"/>
    <col min="10238" max="10239" width="21.44140625" style="4" customWidth="1"/>
    <col min="10240" max="10240" width="13.5546875" style="4" customWidth="1"/>
    <col min="10241" max="10241" width="15.6640625" style="4" customWidth="1"/>
    <col min="10242" max="10490" width="11.5546875" style="4"/>
    <col min="10491" max="10491" width="2.88671875" style="4" customWidth="1"/>
    <col min="10492" max="10492" width="34.44140625" style="4" bestFit="1" customWidth="1"/>
    <col min="10493" max="10493" width="30.44140625" style="4" bestFit="1" customWidth="1"/>
    <col min="10494" max="10495" width="21.44140625" style="4" customWidth="1"/>
    <col min="10496" max="10496" width="13.5546875" style="4" customWidth="1"/>
    <col min="10497" max="10497" width="15.6640625" style="4" customWidth="1"/>
    <col min="10498" max="10746" width="11.5546875" style="4"/>
    <col min="10747" max="10747" width="2.88671875" style="4" customWidth="1"/>
    <col min="10748" max="10748" width="34.44140625" style="4" bestFit="1" customWidth="1"/>
    <col min="10749" max="10749" width="30.44140625" style="4" bestFit="1" customWidth="1"/>
    <col min="10750" max="10751" width="21.44140625" style="4" customWidth="1"/>
    <col min="10752" max="10752" width="13.5546875" style="4" customWidth="1"/>
    <col min="10753" max="10753" width="15.6640625" style="4" customWidth="1"/>
    <col min="10754" max="11002" width="11.5546875" style="4"/>
    <col min="11003" max="11003" width="2.88671875" style="4" customWidth="1"/>
    <col min="11004" max="11004" width="34.44140625" style="4" bestFit="1" customWidth="1"/>
    <col min="11005" max="11005" width="30.44140625" style="4" bestFit="1" customWidth="1"/>
    <col min="11006" max="11007" width="21.44140625" style="4" customWidth="1"/>
    <col min="11008" max="11008" width="13.5546875" style="4" customWidth="1"/>
    <col min="11009" max="11009" width="15.6640625" style="4" customWidth="1"/>
    <col min="11010" max="11258" width="11.5546875" style="4"/>
    <col min="11259" max="11259" width="2.88671875" style="4" customWidth="1"/>
    <col min="11260" max="11260" width="34.44140625" style="4" bestFit="1" customWidth="1"/>
    <col min="11261" max="11261" width="30.44140625" style="4" bestFit="1" customWidth="1"/>
    <col min="11262" max="11263" width="21.44140625" style="4" customWidth="1"/>
    <col min="11264" max="11264" width="13.5546875" style="4" customWidth="1"/>
    <col min="11265" max="11265" width="15.6640625" style="4" customWidth="1"/>
    <col min="11266" max="11514" width="11.5546875" style="4"/>
    <col min="11515" max="11515" width="2.88671875" style="4" customWidth="1"/>
    <col min="11516" max="11516" width="34.44140625" style="4" bestFit="1" customWidth="1"/>
    <col min="11517" max="11517" width="30.44140625" style="4" bestFit="1" customWidth="1"/>
    <col min="11518" max="11519" width="21.44140625" style="4" customWidth="1"/>
    <col min="11520" max="11520" width="13.5546875" style="4" customWidth="1"/>
    <col min="11521" max="11521" width="15.6640625" style="4" customWidth="1"/>
    <col min="11522" max="11770" width="11.5546875" style="4"/>
    <col min="11771" max="11771" width="2.88671875" style="4" customWidth="1"/>
    <col min="11772" max="11772" width="34.44140625" style="4" bestFit="1" customWidth="1"/>
    <col min="11773" max="11773" width="30.44140625" style="4" bestFit="1" customWidth="1"/>
    <col min="11774" max="11775" width="21.44140625" style="4" customWidth="1"/>
    <col min="11776" max="11776" width="13.5546875" style="4" customWidth="1"/>
    <col min="11777" max="11777" width="15.6640625" style="4" customWidth="1"/>
    <col min="11778" max="12026" width="11.5546875" style="4"/>
    <col min="12027" max="12027" width="2.88671875" style="4" customWidth="1"/>
    <col min="12028" max="12028" width="34.44140625" style="4" bestFit="1" customWidth="1"/>
    <col min="12029" max="12029" width="30.44140625" style="4" bestFit="1" customWidth="1"/>
    <col min="12030" max="12031" width="21.44140625" style="4" customWidth="1"/>
    <col min="12032" max="12032" width="13.5546875" style="4" customWidth="1"/>
    <col min="12033" max="12033" width="15.6640625" style="4" customWidth="1"/>
    <col min="12034" max="12282" width="11.5546875" style="4"/>
    <col min="12283" max="12283" width="2.88671875" style="4" customWidth="1"/>
    <col min="12284" max="12284" width="34.44140625" style="4" bestFit="1" customWidth="1"/>
    <col min="12285" max="12285" width="30.44140625" style="4" bestFit="1" customWidth="1"/>
    <col min="12286" max="12287" width="21.44140625" style="4" customWidth="1"/>
    <col min="12288" max="12288" width="13.5546875" style="4" customWidth="1"/>
    <col min="12289" max="12289" width="15.6640625" style="4" customWidth="1"/>
    <col min="12290" max="12538" width="11.5546875" style="4"/>
    <col min="12539" max="12539" width="2.88671875" style="4" customWidth="1"/>
    <col min="12540" max="12540" width="34.44140625" style="4" bestFit="1" customWidth="1"/>
    <col min="12541" max="12541" width="30.44140625" style="4" bestFit="1" customWidth="1"/>
    <col min="12542" max="12543" width="21.44140625" style="4" customWidth="1"/>
    <col min="12544" max="12544" width="13.5546875" style="4" customWidth="1"/>
    <col min="12545" max="12545" width="15.6640625" style="4" customWidth="1"/>
    <col min="12546" max="12794" width="11.5546875" style="4"/>
    <col min="12795" max="12795" width="2.88671875" style="4" customWidth="1"/>
    <col min="12796" max="12796" width="34.44140625" style="4" bestFit="1" customWidth="1"/>
    <col min="12797" max="12797" width="30.44140625" style="4" bestFit="1" customWidth="1"/>
    <col min="12798" max="12799" width="21.44140625" style="4" customWidth="1"/>
    <col min="12800" max="12800" width="13.5546875" style="4" customWidth="1"/>
    <col min="12801" max="12801" width="15.6640625" style="4" customWidth="1"/>
    <col min="12802" max="13050" width="11.5546875" style="4"/>
    <col min="13051" max="13051" width="2.88671875" style="4" customWidth="1"/>
    <col min="13052" max="13052" width="34.44140625" style="4" bestFit="1" customWidth="1"/>
    <col min="13053" max="13053" width="30.44140625" style="4" bestFit="1" customWidth="1"/>
    <col min="13054" max="13055" width="21.44140625" style="4" customWidth="1"/>
    <col min="13056" max="13056" width="13.5546875" style="4" customWidth="1"/>
    <col min="13057" max="13057" width="15.6640625" style="4" customWidth="1"/>
    <col min="13058" max="13306" width="11.5546875" style="4"/>
    <col min="13307" max="13307" width="2.88671875" style="4" customWidth="1"/>
    <col min="13308" max="13308" width="34.44140625" style="4" bestFit="1" customWidth="1"/>
    <col min="13309" max="13309" width="30.44140625" style="4" bestFit="1" customWidth="1"/>
    <col min="13310" max="13311" width="21.44140625" style="4" customWidth="1"/>
    <col min="13312" max="13312" width="13.5546875" style="4" customWidth="1"/>
    <col min="13313" max="13313" width="15.6640625" style="4" customWidth="1"/>
    <col min="13314" max="13562" width="11.5546875" style="4"/>
    <col min="13563" max="13563" width="2.88671875" style="4" customWidth="1"/>
    <col min="13564" max="13564" width="34.44140625" style="4" bestFit="1" customWidth="1"/>
    <col min="13565" max="13565" width="30.44140625" style="4" bestFit="1" customWidth="1"/>
    <col min="13566" max="13567" width="21.44140625" style="4" customWidth="1"/>
    <col min="13568" max="13568" width="13.5546875" style="4" customWidth="1"/>
    <col min="13569" max="13569" width="15.6640625" style="4" customWidth="1"/>
    <col min="13570" max="13818" width="11.5546875" style="4"/>
    <col min="13819" max="13819" width="2.88671875" style="4" customWidth="1"/>
    <col min="13820" max="13820" width="34.44140625" style="4" bestFit="1" customWidth="1"/>
    <col min="13821" max="13821" width="30.44140625" style="4" bestFit="1" customWidth="1"/>
    <col min="13822" max="13823" width="21.44140625" style="4" customWidth="1"/>
    <col min="13824" max="13824" width="13.5546875" style="4" customWidth="1"/>
    <col min="13825" max="13825" width="15.6640625" style="4" customWidth="1"/>
    <col min="13826" max="14074" width="11.5546875" style="4"/>
    <col min="14075" max="14075" width="2.88671875" style="4" customWidth="1"/>
    <col min="14076" max="14076" width="34.44140625" style="4" bestFit="1" customWidth="1"/>
    <col min="14077" max="14077" width="30.44140625" style="4" bestFit="1" customWidth="1"/>
    <col min="14078" max="14079" width="21.44140625" style="4" customWidth="1"/>
    <col min="14080" max="14080" width="13.5546875" style="4" customWidth="1"/>
    <col min="14081" max="14081" width="15.6640625" style="4" customWidth="1"/>
    <col min="14082" max="14330" width="11.5546875" style="4"/>
    <col min="14331" max="14331" width="2.88671875" style="4" customWidth="1"/>
    <col min="14332" max="14332" width="34.44140625" style="4" bestFit="1" customWidth="1"/>
    <col min="14333" max="14333" width="30.44140625" style="4" bestFit="1" customWidth="1"/>
    <col min="14334" max="14335" width="21.44140625" style="4" customWidth="1"/>
    <col min="14336" max="14336" width="13.5546875" style="4" customWidth="1"/>
    <col min="14337" max="14337" width="15.6640625" style="4" customWidth="1"/>
    <col min="14338" max="14586" width="11.5546875" style="4"/>
    <col min="14587" max="14587" width="2.88671875" style="4" customWidth="1"/>
    <col min="14588" max="14588" width="34.44140625" style="4" bestFit="1" customWidth="1"/>
    <col min="14589" max="14589" width="30.44140625" style="4" bestFit="1" customWidth="1"/>
    <col min="14590" max="14591" width="21.44140625" style="4" customWidth="1"/>
    <col min="14592" max="14592" width="13.5546875" style="4" customWidth="1"/>
    <col min="14593" max="14593" width="15.6640625" style="4" customWidth="1"/>
    <col min="14594" max="14842" width="11.5546875" style="4"/>
    <col min="14843" max="14843" width="2.88671875" style="4" customWidth="1"/>
    <col min="14844" max="14844" width="34.44140625" style="4" bestFit="1" customWidth="1"/>
    <col min="14845" max="14845" width="30.44140625" style="4" bestFit="1" customWidth="1"/>
    <col min="14846" max="14847" width="21.44140625" style="4" customWidth="1"/>
    <col min="14848" max="14848" width="13.5546875" style="4" customWidth="1"/>
    <col min="14849" max="14849" width="15.6640625" style="4" customWidth="1"/>
    <col min="14850" max="15098" width="11.5546875" style="4"/>
    <col min="15099" max="15099" width="2.88671875" style="4" customWidth="1"/>
    <col min="15100" max="15100" width="34.44140625" style="4" bestFit="1" customWidth="1"/>
    <col min="15101" max="15101" width="30.44140625" style="4" bestFit="1" customWidth="1"/>
    <col min="15102" max="15103" width="21.44140625" style="4" customWidth="1"/>
    <col min="15104" max="15104" width="13.5546875" style="4" customWidth="1"/>
    <col min="15105" max="15105" width="15.6640625" style="4" customWidth="1"/>
    <col min="15106" max="15354" width="11.5546875" style="4"/>
    <col min="15355" max="15355" width="2.88671875" style="4" customWidth="1"/>
    <col min="15356" max="15356" width="34.44140625" style="4" bestFit="1" customWidth="1"/>
    <col min="15357" max="15357" width="30.44140625" style="4" bestFit="1" customWidth="1"/>
    <col min="15358" max="15359" width="21.44140625" style="4" customWidth="1"/>
    <col min="15360" max="15360" width="13.5546875" style="4" customWidth="1"/>
    <col min="15361" max="15361" width="15.6640625" style="4" customWidth="1"/>
    <col min="15362" max="15610" width="11.5546875" style="4"/>
    <col min="15611" max="15611" width="2.88671875" style="4" customWidth="1"/>
    <col min="15612" max="15612" width="34.44140625" style="4" bestFit="1" customWidth="1"/>
    <col min="15613" max="15613" width="30.44140625" style="4" bestFit="1" customWidth="1"/>
    <col min="15614" max="15615" width="21.44140625" style="4" customWidth="1"/>
    <col min="15616" max="15616" width="13.5546875" style="4" customWidth="1"/>
    <col min="15617" max="15617" width="15.6640625" style="4" customWidth="1"/>
    <col min="15618" max="15866" width="11.5546875" style="4"/>
    <col min="15867" max="15867" width="2.88671875" style="4" customWidth="1"/>
    <col min="15868" max="15868" width="34.44140625" style="4" bestFit="1" customWidth="1"/>
    <col min="15869" max="15869" width="30.44140625" style="4" bestFit="1" customWidth="1"/>
    <col min="15870" max="15871" width="21.44140625" style="4" customWidth="1"/>
    <col min="15872" max="15872" width="13.5546875" style="4" customWidth="1"/>
    <col min="15873" max="15873" width="15.6640625" style="4" customWidth="1"/>
    <col min="15874" max="16122" width="11.5546875" style="4"/>
    <col min="16123" max="16123" width="2.88671875" style="4" customWidth="1"/>
    <col min="16124" max="16124" width="34.44140625" style="4" bestFit="1" customWidth="1"/>
    <col min="16125" max="16125" width="30.44140625" style="4" bestFit="1" customWidth="1"/>
    <col min="16126" max="16127" width="21.44140625" style="4" customWidth="1"/>
    <col min="16128" max="16128" width="13.5546875" style="4" customWidth="1"/>
    <col min="16129" max="16129" width="15.6640625" style="4" customWidth="1"/>
    <col min="16130" max="16384" width="11.5546875" style="4"/>
  </cols>
  <sheetData>
    <row r="2" spans="2:4" x14ac:dyDescent="0.3">
      <c r="B2" s="1" t="s">
        <v>33</v>
      </c>
    </row>
    <row r="3" spans="2:4" x14ac:dyDescent="0.3">
      <c r="B3" s="4" t="s">
        <v>25</v>
      </c>
    </row>
    <row r="5" spans="2:4" x14ac:dyDescent="0.3">
      <c r="C5" s="7" t="s">
        <v>29</v>
      </c>
      <c r="D5" s="41">
        <v>1000</v>
      </c>
    </row>
    <row r="6" spans="2:4" x14ac:dyDescent="0.3">
      <c r="C6" s="7" t="s">
        <v>27</v>
      </c>
      <c r="D6" s="39">
        <v>0.25</v>
      </c>
    </row>
    <row r="7" spans="2:4" x14ac:dyDescent="0.3">
      <c r="C7" s="7" t="s">
        <v>28</v>
      </c>
      <c r="D7" s="39">
        <v>5.5E-2</v>
      </c>
    </row>
    <row r="8" spans="2:4" x14ac:dyDescent="0.3">
      <c r="C8" s="7"/>
      <c r="D8" s="14"/>
    </row>
    <row r="9" spans="2:4" x14ac:dyDescent="0.3">
      <c r="C9" s="7"/>
    </row>
    <row r="10" spans="2:4" ht="15.6" x14ac:dyDescent="0.35">
      <c r="C10" s="8" t="s">
        <v>26</v>
      </c>
      <c r="D10" s="40">
        <f>D5*D6</f>
        <v>250</v>
      </c>
    </row>
    <row r="11" spans="2:4" x14ac:dyDescent="0.3">
      <c r="C11" s="8" t="s">
        <v>31</v>
      </c>
      <c r="D11" s="40">
        <f>D5*D6*D7</f>
        <v>13.75</v>
      </c>
    </row>
    <row r="12" spans="2:4" x14ac:dyDescent="0.3">
      <c r="C12" s="8" t="s">
        <v>30</v>
      </c>
      <c r="D12" s="40">
        <f>D5*(1-D6*(1+D7))</f>
        <v>736.25000000000011</v>
      </c>
    </row>
    <row r="17" spans="2:4" x14ac:dyDescent="0.3">
      <c r="B17" s="1"/>
    </row>
    <row r="19" spans="2:4" x14ac:dyDescent="0.3">
      <c r="D19" s="13"/>
    </row>
    <row r="20" spans="2:4" x14ac:dyDescent="0.3">
      <c r="D20" s="13"/>
    </row>
    <row r="21" spans="2:4" x14ac:dyDescent="0.3">
      <c r="D21" s="15"/>
    </row>
    <row r="22" spans="2:4" x14ac:dyDescent="0.3">
      <c r="D22" s="16"/>
    </row>
    <row r="23" spans="2:4" x14ac:dyDescent="0.3">
      <c r="C23" s="11"/>
      <c r="D23" s="17"/>
    </row>
    <row r="24" spans="2:4" x14ac:dyDescent="0.3">
      <c r="C24" s="11"/>
      <c r="D24" s="17"/>
    </row>
    <row r="25" spans="2:4" x14ac:dyDescent="0.3">
      <c r="D25" s="15"/>
    </row>
    <row r="27" spans="2:4" x14ac:dyDescent="0.3">
      <c r="C27" s="3"/>
      <c r="D27" s="9"/>
    </row>
    <row r="28" spans="2:4" x14ac:dyDescent="0.3">
      <c r="C28" s="3"/>
      <c r="D28" s="10"/>
    </row>
    <row r="29" spans="2:4" x14ac:dyDescent="0.3">
      <c r="C29" s="3"/>
      <c r="D29" s="10"/>
    </row>
    <row r="34" spans="2:4" x14ac:dyDescent="0.3">
      <c r="B34" s="1"/>
    </row>
    <row r="36" spans="2:4" x14ac:dyDescent="0.3">
      <c r="C36" s="3"/>
      <c r="D36" s="12"/>
    </row>
  </sheetData>
  <pageMargins left="0.70866141732283472" right="0.70866141732283472" top="0.78740157480314965" bottom="0.78740157480314965"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87"/>
  <sheetViews>
    <sheetView zoomScaleNormal="100" workbookViewId="0">
      <selection activeCell="B2" sqref="B2"/>
    </sheetView>
  </sheetViews>
  <sheetFormatPr baseColWidth="10" defaultRowHeight="14.4" x14ac:dyDescent="0.3"/>
  <cols>
    <col min="1" max="1" width="2.6640625" style="21" customWidth="1"/>
    <col min="2" max="2" width="19.77734375" style="21" bestFit="1" customWidth="1"/>
    <col min="3" max="3" width="27.33203125" style="21" customWidth="1"/>
    <col min="4" max="4" width="27.33203125" style="20" customWidth="1"/>
    <col min="5" max="5" width="2.6640625" style="21" customWidth="1"/>
    <col min="6" max="9" width="17.109375" style="21" customWidth="1"/>
    <col min="10" max="256" width="11.5546875" style="21"/>
    <col min="257" max="257" width="37.109375" style="21" customWidth="1"/>
    <col min="258" max="265" width="17.109375" style="21" customWidth="1"/>
    <col min="266" max="512" width="11.5546875" style="21"/>
    <col min="513" max="513" width="37.109375" style="21" customWidth="1"/>
    <col min="514" max="521" width="17.109375" style="21" customWidth="1"/>
    <col min="522" max="768" width="11.5546875" style="21"/>
    <col min="769" max="769" width="37.109375" style="21" customWidth="1"/>
    <col min="770" max="777" width="17.109375" style="21" customWidth="1"/>
    <col min="778" max="1024" width="11.5546875" style="21"/>
    <col min="1025" max="1025" width="37.109375" style="21" customWidth="1"/>
    <col min="1026" max="1033" width="17.109375" style="21" customWidth="1"/>
    <col min="1034" max="1280" width="11.5546875" style="21"/>
    <col min="1281" max="1281" width="37.109375" style="21" customWidth="1"/>
    <col min="1282" max="1289" width="17.109375" style="21" customWidth="1"/>
    <col min="1290" max="1536" width="11.5546875" style="21"/>
    <col min="1537" max="1537" width="37.109375" style="21" customWidth="1"/>
    <col min="1538" max="1545" width="17.109375" style="21" customWidth="1"/>
    <col min="1546" max="1792" width="11.5546875" style="21"/>
    <col min="1793" max="1793" width="37.109375" style="21" customWidth="1"/>
    <col min="1794" max="1801" width="17.109375" style="21" customWidth="1"/>
    <col min="1802" max="2048" width="11.5546875" style="21"/>
    <col min="2049" max="2049" width="37.109375" style="21" customWidth="1"/>
    <col min="2050" max="2057" width="17.109375" style="21" customWidth="1"/>
    <col min="2058" max="2304" width="11.5546875" style="21"/>
    <col min="2305" max="2305" width="37.109375" style="21" customWidth="1"/>
    <col min="2306" max="2313" width="17.109375" style="21" customWidth="1"/>
    <col min="2314" max="2560" width="11.5546875" style="21"/>
    <col min="2561" max="2561" width="37.109375" style="21" customWidth="1"/>
    <col min="2562" max="2569" width="17.109375" style="21" customWidth="1"/>
    <col min="2570" max="2816" width="11.5546875" style="21"/>
    <col min="2817" max="2817" width="37.109375" style="21" customWidth="1"/>
    <col min="2818" max="2825" width="17.109375" style="21" customWidth="1"/>
    <col min="2826" max="3072" width="11.5546875" style="21"/>
    <col min="3073" max="3073" width="37.109375" style="21" customWidth="1"/>
    <col min="3074" max="3081" width="17.109375" style="21" customWidth="1"/>
    <col min="3082" max="3328" width="11.5546875" style="21"/>
    <col min="3329" max="3329" width="37.109375" style="21" customWidth="1"/>
    <col min="3330" max="3337" width="17.109375" style="21" customWidth="1"/>
    <col min="3338" max="3584" width="11.5546875" style="21"/>
    <col min="3585" max="3585" width="37.109375" style="21" customWidth="1"/>
    <col min="3586" max="3593" width="17.109375" style="21" customWidth="1"/>
    <col min="3594" max="3840" width="11.5546875" style="21"/>
    <col min="3841" max="3841" width="37.109375" style="21" customWidth="1"/>
    <col min="3842" max="3849" width="17.109375" style="21" customWidth="1"/>
    <col min="3850" max="4096" width="11.5546875" style="21"/>
    <col min="4097" max="4097" width="37.109375" style="21" customWidth="1"/>
    <col min="4098" max="4105" width="17.109375" style="21" customWidth="1"/>
    <col min="4106" max="4352" width="11.5546875" style="21"/>
    <col min="4353" max="4353" width="37.109375" style="21" customWidth="1"/>
    <col min="4354" max="4361" width="17.109375" style="21" customWidth="1"/>
    <col min="4362" max="4608" width="11.5546875" style="21"/>
    <col min="4609" max="4609" width="37.109375" style="21" customWidth="1"/>
    <col min="4610" max="4617" width="17.109375" style="21" customWidth="1"/>
    <col min="4618" max="4864" width="11.5546875" style="21"/>
    <col min="4865" max="4865" width="37.109375" style="21" customWidth="1"/>
    <col min="4866" max="4873" width="17.109375" style="21" customWidth="1"/>
    <col min="4874" max="5120" width="11.5546875" style="21"/>
    <col min="5121" max="5121" width="37.109375" style="21" customWidth="1"/>
    <col min="5122" max="5129" width="17.109375" style="21" customWidth="1"/>
    <col min="5130" max="5376" width="11.5546875" style="21"/>
    <col min="5377" max="5377" width="37.109375" style="21" customWidth="1"/>
    <col min="5378" max="5385" width="17.109375" style="21" customWidth="1"/>
    <col min="5386" max="5632" width="11.5546875" style="21"/>
    <col min="5633" max="5633" width="37.109375" style="21" customWidth="1"/>
    <col min="5634" max="5641" width="17.109375" style="21" customWidth="1"/>
    <col min="5642" max="5888" width="11.5546875" style="21"/>
    <col min="5889" max="5889" width="37.109375" style="21" customWidth="1"/>
    <col min="5890" max="5897" width="17.109375" style="21" customWidth="1"/>
    <col min="5898" max="6144" width="11.5546875" style="21"/>
    <col min="6145" max="6145" width="37.109375" style="21" customWidth="1"/>
    <col min="6146" max="6153" width="17.109375" style="21" customWidth="1"/>
    <col min="6154" max="6400" width="11.5546875" style="21"/>
    <col min="6401" max="6401" width="37.109375" style="21" customWidth="1"/>
    <col min="6402" max="6409" width="17.109375" style="21" customWidth="1"/>
    <col min="6410" max="6656" width="11.5546875" style="21"/>
    <col min="6657" max="6657" width="37.109375" style="21" customWidth="1"/>
    <col min="6658" max="6665" width="17.109375" style="21" customWidth="1"/>
    <col min="6666" max="6912" width="11.5546875" style="21"/>
    <col min="6913" max="6913" width="37.109375" style="21" customWidth="1"/>
    <col min="6914" max="6921" width="17.109375" style="21" customWidth="1"/>
    <col min="6922" max="7168" width="11.5546875" style="21"/>
    <col min="7169" max="7169" width="37.109375" style="21" customWidth="1"/>
    <col min="7170" max="7177" width="17.109375" style="21" customWidth="1"/>
    <col min="7178" max="7424" width="11.5546875" style="21"/>
    <col min="7425" max="7425" width="37.109375" style="21" customWidth="1"/>
    <col min="7426" max="7433" width="17.109375" style="21" customWidth="1"/>
    <col min="7434" max="7680" width="11.5546875" style="21"/>
    <col min="7681" max="7681" width="37.109375" style="21" customWidth="1"/>
    <col min="7682" max="7689" width="17.109375" style="21" customWidth="1"/>
    <col min="7690" max="7936" width="11.5546875" style="21"/>
    <col min="7937" max="7937" width="37.109375" style="21" customWidth="1"/>
    <col min="7938" max="7945" width="17.109375" style="21" customWidth="1"/>
    <col min="7946" max="8192" width="11.5546875" style="21"/>
    <col min="8193" max="8193" width="37.109375" style="21" customWidth="1"/>
    <col min="8194" max="8201" width="17.109375" style="21" customWidth="1"/>
    <col min="8202" max="8448" width="11.5546875" style="21"/>
    <col min="8449" max="8449" width="37.109375" style="21" customWidth="1"/>
    <col min="8450" max="8457" width="17.109375" style="21" customWidth="1"/>
    <col min="8458" max="8704" width="11.5546875" style="21"/>
    <col min="8705" max="8705" width="37.109375" style="21" customWidth="1"/>
    <col min="8706" max="8713" width="17.109375" style="21" customWidth="1"/>
    <col min="8714" max="8960" width="11.5546875" style="21"/>
    <col min="8961" max="8961" width="37.109375" style="21" customWidth="1"/>
    <col min="8962" max="8969" width="17.109375" style="21" customWidth="1"/>
    <col min="8970" max="9216" width="11.5546875" style="21"/>
    <col min="9217" max="9217" width="37.109375" style="21" customWidth="1"/>
    <col min="9218" max="9225" width="17.109375" style="21" customWidth="1"/>
    <col min="9226" max="9472" width="11.5546875" style="21"/>
    <col min="9473" max="9473" width="37.109375" style="21" customWidth="1"/>
    <col min="9474" max="9481" width="17.109375" style="21" customWidth="1"/>
    <col min="9482" max="9728" width="11.5546875" style="21"/>
    <col min="9729" max="9729" width="37.109375" style="21" customWidth="1"/>
    <col min="9730" max="9737" width="17.109375" style="21" customWidth="1"/>
    <col min="9738" max="9984" width="11.5546875" style="21"/>
    <col min="9985" max="9985" width="37.109375" style="21" customWidth="1"/>
    <col min="9986" max="9993" width="17.109375" style="21" customWidth="1"/>
    <col min="9994" max="10240" width="11.5546875" style="21"/>
    <col min="10241" max="10241" width="37.109375" style="21" customWidth="1"/>
    <col min="10242" max="10249" width="17.109375" style="21" customWidth="1"/>
    <col min="10250" max="10496" width="11.5546875" style="21"/>
    <col min="10497" max="10497" width="37.109375" style="21" customWidth="1"/>
    <col min="10498" max="10505" width="17.109375" style="21" customWidth="1"/>
    <col min="10506" max="10752" width="11.5546875" style="21"/>
    <col min="10753" max="10753" width="37.109375" style="21" customWidth="1"/>
    <col min="10754" max="10761" width="17.109375" style="21" customWidth="1"/>
    <col min="10762" max="11008" width="11.5546875" style="21"/>
    <col min="11009" max="11009" width="37.109375" style="21" customWidth="1"/>
    <col min="11010" max="11017" width="17.109375" style="21" customWidth="1"/>
    <col min="11018" max="11264" width="11.5546875" style="21"/>
    <col min="11265" max="11265" width="37.109375" style="21" customWidth="1"/>
    <col min="11266" max="11273" width="17.109375" style="21" customWidth="1"/>
    <col min="11274" max="11520" width="11.5546875" style="21"/>
    <col min="11521" max="11521" width="37.109375" style="21" customWidth="1"/>
    <col min="11522" max="11529" width="17.109375" style="21" customWidth="1"/>
    <col min="11530" max="11776" width="11.5546875" style="21"/>
    <col min="11777" max="11777" width="37.109375" style="21" customWidth="1"/>
    <col min="11778" max="11785" width="17.109375" style="21" customWidth="1"/>
    <col min="11786" max="12032" width="11.5546875" style="21"/>
    <col min="12033" max="12033" width="37.109375" style="21" customWidth="1"/>
    <col min="12034" max="12041" width="17.109375" style="21" customWidth="1"/>
    <col min="12042" max="12288" width="11.5546875" style="21"/>
    <col min="12289" max="12289" width="37.109375" style="21" customWidth="1"/>
    <col min="12290" max="12297" width="17.109375" style="21" customWidth="1"/>
    <col min="12298" max="12544" width="11.5546875" style="21"/>
    <col min="12545" max="12545" width="37.109375" style="21" customWidth="1"/>
    <col min="12546" max="12553" width="17.109375" style="21" customWidth="1"/>
    <col min="12554" max="12800" width="11.5546875" style="21"/>
    <col min="12801" max="12801" width="37.109375" style="21" customWidth="1"/>
    <col min="12802" max="12809" width="17.109375" style="21" customWidth="1"/>
    <col min="12810" max="13056" width="11.5546875" style="21"/>
    <col min="13057" max="13057" width="37.109375" style="21" customWidth="1"/>
    <col min="13058" max="13065" width="17.109375" style="21" customWidth="1"/>
    <col min="13066" max="13312" width="11.5546875" style="21"/>
    <col min="13313" max="13313" width="37.109375" style="21" customWidth="1"/>
    <col min="13314" max="13321" width="17.109375" style="21" customWidth="1"/>
    <col min="13322" max="13568" width="11.5546875" style="21"/>
    <col min="13569" max="13569" width="37.109375" style="21" customWidth="1"/>
    <col min="13570" max="13577" width="17.109375" style="21" customWidth="1"/>
    <col min="13578" max="13824" width="11.5546875" style="21"/>
    <col min="13825" max="13825" width="37.109375" style="21" customWidth="1"/>
    <col min="13826" max="13833" width="17.109375" style="21" customWidth="1"/>
    <col min="13834" max="14080" width="11.5546875" style="21"/>
    <col min="14081" max="14081" width="37.109375" style="21" customWidth="1"/>
    <col min="14082" max="14089" width="17.109375" style="21" customWidth="1"/>
    <col min="14090" max="14336" width="11.5546875" style="21"/>
    <col min="14337" max="14337" width="37.109375" style="21" customWidth="1"/>
    <col min="14338" max="14345" width="17.109375" style="21" customWidth="1"/>
    <col min="14346" max="14592" width="11.5546875" style="21"/>
    <col min="14593" max="14593" width="37.109375" style="21" customWidth="1"/>
    <col min="14594" max="14601" width="17.109375" style="21" customWidth="1"/>
    <col min="14602" max="14848" width="11.5546875" style="21"/>
    <col min="14849" max="14849" width="37.109375" style="21" customWidth="1"/>
    <col min="14850" max="14857" width="17.109375" style="21" customWidth="1"/>
    <col min="14858" max="15104" width="11.5546875" style="21"/>
    <col min="15105" max="15105" width="37.109375" style="21" customWidth="1"/>
    <col min="15106" max="15113" width="17.109375" style="21" customWidth="1"/>
    <col min="15114" max="15360" width="11.5546875" style="21"/>
    <col min="15361" max="15361" width="37.109375" style="21" customWidth="1"/>
    <col min="15362" max="15369" width="17.109375" style="21" customWidth="1"/>
    <col min="15370" max="15616" width="11.5546875" style="21"/>
    <col min="15617" max="15617" width="37.109375" style="21" customWidth="1"/>
    <col min="15618" max="15625" width="17.109375" style="21" customWidth="1"/>
    <col min="15626" max="15872" width="11.5546875" style="21"/>
    <col min="15873" max="15873" width="37.109375" style="21" customWidth="1"/>
    <col min="15874" max="15881" width="17.109375" style="21" customWidth="1"/>
    <col min="15882" max="16128" width="11.5546875" style="21"/>
    <col min="16129" max="16129" width="37.109375" style="21" customWidth="1"/>
    <col min="16130" max="16137" width="17.109375" style="21" customWidth="1"/>
    <col min="16138" max="16384" width="11.5546875" style="21"/>
  </cols>
  <sheetData>
    <row r="1" spans="1:9" ht="14.4" customHeight="1" x14ac:dyDescent="0.3">
      <c r="C1" s="19"/>
    </row>
    <row r="2" spans="1:9" ht="14.4" customHeight="1" x14ac:dyDescent="0.3">
      <c r="B2" s="22" t="s">
        <v>33</v>
      </c>
      <c r="C2" s="19"/>
    </row>
    <row r="3" spans="1:9" ht="14.4" customHeight="1" x14ac:dyDescent="0.3">
      <c r="B3" s="21" t="s">
        <v>43</v>
      </c>
      <c r="C3" s="22"/>
    </row>
    <row r="4" spans="1:9" ht="14.4" customHeight="1" x14ac:dyDescent="0.3">
      <c r="B4" s="22"/>
      <c r="C4" s="22"/>
      <c r="D4" s="22"/>
      <c r="E4" s="22"/>
      <c r="F4" s="22"/>
      <c r="G4" s="22"/>
      <c r="H4" s="22"/>
      <c r="I4" s="22"/>
    </row>
    <row r="5" spans="1:9" ht="14.4" customHeight="1" x14ac:dyDescent="0.3">
      <c r="A5" s="24"/>
      <c r="B5" s="24"/>
      <c r="C5" s="21" t="s">
        <v>44</v>
      </c>
      <c r="D5" s="43">
        <v>10000</v>
      </c>
      <c r="E5" s="24"/>
      <c r="F5" s="24"/>
      <c r="G5" s="24"/>
      <c r="H5" s="24"/>
      <c r="I5" s="24"/>
    </row>
    <row r="6" spans="1:9" ht="14.4" customHeight="1" x14ac:dyDescent="0.35">
      <c r="A6" s="25"/>
      <c r="B6" s="25"/>
      <c r="C6" s="21" t="s">
        <v>16</v>
      </c>
      <c r="D6" s="44">
        <v>0.05</v>
      </c>
      <c r="E6" s="26"/>
      <c r="F6" s="26"/>
      <c r="G6" s="26"/>
      <c r="H6" s="26"/>
      <c r="I6" s="26"/>
    </row>
    <row r="7" spans="1:9" ht="14.4" customHeight="1" x14ac:dyDescent="0.35">
      <c r="A7" s="28"/>
      <c r="B7" s="27"/>
      <c r="C7" s="21" t="s">
        <v>17</v>
      </c>
      <c r="D7" s="45">
        <v>36981</v>
      </c>
      <c r="E7" s="27"/>
      <c r="F7" s="27"/>
      <c r="G7" s="27"/>
      <c r="H7" s="27"/>
      <c r="I7" s="27"/>
    </row>
    <row r="8" spans="1:9" ht="14.4" customHeight="1" x14ac:dyDescent="0.35">
      <c r="A8" s="28"/>
      <c r="B8" s="27"/>
      <c r="C8" s="21" t="s">
        <v>18</v>
      </c>
      <c r="D8" s="45">
        <v>38772</v>
      </c>
      <c r="E8" s="27"/>
      <c r="F8" s="27"/>
      <c r="G8" s="27"/>
      <c r="H8" s="27"/>
      <c r="I8" s="27"/>
    </row>
    <row r="9" spans="1:9" ht="14.4" customHeight="1" x14ac:dyDescent="0.3">
      <c r="D9" s="21"/>
    </row>
    <row r="10" spans="1:9" s="29" customFormat="1" ht="14.4" customHeight="1" x14ac:dyDescent="0.3">
      <c r="A10" s="30"/>
      <c r="B10" s="30"/>
      <c r="D10" s="30"/>
    </row>
    <row r="11" spans="1:9" s="29" customFormat="1" ht="14.4" customHeight="1" x14ac:dyDescent="0.35">
      <c r="C11" s="29" t="s">
        <v>19</v>
      </c>
      <c r="D11" s="30">
        <f>IF(DAY(D8)&gt;30,30,DAY(D8))</f>
        <v>24</v>
      </c>
      <c r="E11" s="31"/>
    </row>
    <row r="12" spans="1:9" s="29" customFormat="1" ht="14.4" customHeight="1" x14ac:dyDescent="0.35">
      <c r="A12" s="30"/>
      <c r="C12" s="29" t="s">
        <v>20</v>
      </c>
      <c r="D12" s="30">
        <f>IF(DAY(D7)&gt;30,30,DAY(D7))</f>
        <v>30</v>
      </c>
      <c r="E12" s="31"/>
    </row>
    <row r="13" spans="1:9" s="29" customFormat="1" ht="14.4" customHeight="1" x14ac:dyDescent="0.3">
      <c r="C13" s="32" t="s">
        <v>12</v>
      </c>
      <c r="D13" s="33">
        <f>D11-D12</f>
        <v>-6</v>
      </c>
    </row>
    <row r="14" spans="1:9" s="29" customFormat="1" ht="14.4" customHeight="1" x14ac:dyDescent="0.3">
      <c r="D14" s="30"/>
    </row>
    <row r="15" spans="1:9" s="29" customFormat="1" ht="14.4" customHeight="1" x14ac:dyDescent="0.35">
      <c r="C15" s="29" t="s">
        <v>21</v>
      </c>
      <c r="D15" s="30">
        <f>MONTH(D8)</f>
        <v>2</v>
      </c>
    </row>
    <row r="16" spans="1:9" s="29" customFormat="1" ht="14.4" customHeight="1" x14ac:dyDescent="0.35">
      <c r="A16" s="30"/>
      <c r="B16" s="30"/>
      <c r="C16" s="29" t="s">
        <v>22</v>
      </c>
      <c r="D16" s="30">
        <f>MONTH(D7)</f>
        <v>3</v>
      </c>
      <c r="E16" s="31"/>
    </row>
    <row r="17" spans="2:5" s="29" customFormat="1" ht="14.4" customHeight="1" x14ac:dyDescent="0.3">
      <c r="C17" s="32" t="s">
        <v>13</v>
      </c>
      <c r="D17" s="34">
        <f>D15-D16</f>
        <v>-1</v>
      </c>
      <c r="E17" s="31"/>
    </row>
    <row r="18" spans="2:5" s="29" customFormat="1" ht="14.4" customHeight="1" x14ac:dyDescent="0.3">
      <c r="C18" s="29" t="s">
        <v>12</v>
      </c>
      <c r="D18" s="35">
        <f>D17*30</f>
        <v>-30</v>
      </c>
      <c r="E18" s="31"/>
    </row>
    <row r="19" spans="2:5" s="29" customFormat="1" ht="14.4" customHeight="1" x14ac:dyDescent="0.3">
      <c r="B19" s="30"/>
      <c r="D19" s="30"/>
      <c r="E19" s="31"/>
    </row>
    <row r="20" spans="2:5" s="29" customFormat="1" ht="14.4" customHeight="1" x14ac:dyDescent="0.35">
      <c r="B20" s="30"/>
      <c r="C20" s="29" t="s">
        <v>23</v>
      </c>
      <c r="D20" s="30">
        <f>YEAR(D8)</f>
        <v>2006</v>
      </c>
      <c r="E20" s="31"/>
    </row>
    <row r="21" spans="2:5" s="29" customFormat="1" ht="14.4" customHeight="1" x14ac:dyDescent="0.35">
      <c r="C21" s="29" t="s">
        <v>24</v>
      </c>
      <c r="D21" s="30">
        <f>YEAR(D7)</f>
        <v>2001</v>
      </c>
      <c r="E21" s="31"/>
    </row>
    <row r="22" spans="2:5" s="29" customFormat="1" ht="14.4" customHeight="1" x14ac:dyDescent="0.3">
      <c r="C22" s="32" t="s">
        <v>14</v>
      </c>
      <c r="D22" s="34">
        <f>D20-D21</f>
        <v>5</v>
      </c>
      <c r="E22" s="31"/>
    </row>
    <row r="23" spans="2:5" s="29" customFormat="1" ht="14.4" customHeight="1" x14ac:dyDescent="0.3">
      <c r="C23" s="29" t="s">
        <v>12</v>
      </c>
      <c r="D23" s="35">
        <f>D22*360</f>
        <v>1800</v>
      </c>
      <c r="E23" s="31"/>
    </row>
    <row r="24" spans="2:5" s="29" customFormat="1" ht="14.4" customHeight="1" x14ac:dyDescent="0.3">
      <c r="D24" s="35"/>
      <c r="E24" s="31"/>
    </row>
    <row r="25" spans="2:5" s="29" customFormat="1" ht="14.4" customHeight="1" x14ac:dyDescent="0.3">
      <c r="D25" s="30"/>
      <c r="E25" s="31"/>
    </row>
    <row r="26" spans="2:5" s="29" customFormat="1" ht="14.4" customHeight="1" x14ac:dyDescent="0.3">
      <c r="C26" s="8" t="s">
        <v>15</v>
      </c>
      <c r="D26" s="46">
        <f>D13+D18+D23</f>
        <v>1764</v>
      </c>
      <c r="E26" s="31"/>
    </row>
    <row r="27" spans="2:5" s="29" customFormat="1" ht="14.4" customHeight="1" x14ac:dyDescent="0.35">
      <c r="C27" s="8" t="s">
        <v>45</v>
      </c>
      <c r="D27" s="47">
        <f>D5*D6*D26/360</f>
        <v>2450</v>
      </c>
    </row>
    <row r="28" spans="2:5" s="29" customFormat="1" ht="14.4" customHeight="1" x14ac:dyDescent="0.3">
      <c r="D28" s="30"/>
    </row>
    <row r="29" spans="2:5" s="29" customFormat="1" x14ac:dyDescent="0.3">
      <c r="D29" s="30"/>
    </row>
    <row r="30" spans="2:5" s="29" customFormat="1" x14ac:dyDescent="0.3">
      <c r="D30" s="30"/>
    </row>
    <row r="31" spans="2:5" s="29" customFormat="1" x14ac:dyDescent="0.3">
      <c r="D31" s="30"/>
    </row>
    <row r="32" spans="2:5" s="29" customFormat="1" x14ac:dyDescent="0.3">
      <c r="D32" s="30"/>
    </row>
    <row r="33" spans="4:4" s="29" customFormat="1" x14ac:dyDescent="0.3">
      <c r="D33" s="30"/>
    </row>
    <row r="34" spans="4:4" s="29" customFormat="1" x14ac:dyDescent="0.3">
      <c r="D34" s="30"/>
    </row>
    <row r="35" spans="4:4" s="29" customFormat="1" x14ac:dyDescent="0.3">
      <c r="D35" s="30"/>
    </row>
    <row r="36" spans="4:4" s="29" customFormat="1" x14ac:dyDescent="0.3">
      <c r="D36" s="30"/>
    </row>
    <row r="37" spans="4:4" s="29" customFormat="1" x14ac:dyDescent="0.3">
      <c r="D37" s="30"/>
    </row>
    <row r="38" spans="4:4" s="29" customFormat="1" x14ac:dyDescent="0.3">
      <c r="D38" s="30"/>
    </row>
    <row r="39" spans="4:4" s="29" customFormat="1" x14ac:dyDescent="0.3">
      <c r="D39" s="30"/>
    </row>
    <row r="40" spans="4:4" s="29" customFormat="1" x14ac:dyDescent="0.3">
      <c r="D40" s="30"/>
    </row>
    <row r="41" spans="4:4" s="29" customFormat="1" x14ac:dyDescent="0.3">
      <c r="D41" s="30"/>
    </row>
    <row r="42" spans="4:4" s="29" customFormat="1" x14ac:dyDescent="0.3">
      <c r="D42" s="30"/>
    </row>
    <row r="43" spans="4:4" s="29" customFormat="1" x14ac:dyDescent="0.3">
      <c r="D43" s="30"/>
    </row>
    <row r="44" spans="4:4" s="29" customFormat="1" x14ac:dyDescent="0.3">
      <c r="D44" s="30"/>
    </row>
    <row r="45" spans="4:4" s="29" customFormat="1" x14ac:dyDescent="0.3">
      <c r="D45" s="30"/>
    </row>
    <row r="46" spans="4:4" s="29" customFormat="1" x14ac:dyDescent="0.3">
      <c r="D46" s="30"/>
    </row>
    <row r="47" spans="4:4" s="29" customFormat="1" x14ac:dyDescent="0.3">
      <c r="D47" s="30"/>
    </row>
    <row r="48" spans="4:4" s="29" customFormat="1" x14ac:dyDescent="0.3">
      <c r="D48" s="30"/>
    </row>
    <row r="49" spans="4:4" s="29" customFormat="1" x14ac:dyDescent="0.3">
      <c r="D49" s="30"/>
    </row>
    <row r="50" spans="4:4" s="29" customFormat="1" x14ac:dyDescent="0.3">
      <c r="D50" s="30"/>
    </row>
    <row r="51" spans="4:4" s="29" customFormat="1" x14ac:dyDescent="0.3">
      <c r="D51" s="30"/>
    </row>
    <row r="52" spans="4:4" s="29" customFormat="1" x14ac:dyDescent="0.3">
      <c r="D52" s="30"/>
    </row>
    <row r="53" spans="4:4" s="29" customFormat="1" x14ac:dyDescent="0.3">
      <c r="D53" s="30"/>
    </row>
    <row r="54" spans="4:4" s="29" customFormat="1" x14ac:dyDescent="0.3">
      <c r="D54" s="30"/>
    </row>
    <row r="55" spans="4:4" s="29" customFormat="1" x14ac:dyDescent="0.3">
      <c r="D55" s="30"/>
    </row>
    <row r="56" spans="4:4" s="29" customFormat="1" x14ac:dyDescent="0.3">
      <c r="D56" s="30"/>
    </row>
    <row r="57" spans="4:4" s="29" customFormat="1" x14ac:dyDescent="0.3">
      <c r="D57" s="30"/>
    </row>
    <row r="58" spans="4:4" s="29" customFormat="1" x14ac:dyDescent="0.3">
      <c r="D58" s="30"/>
    </row>
    <row r="59" spans="4:4" s="29" customFormat="1" x14ac:dyDescent="0.3">
      <c r="D59" s="30"/>
    </row>
    <row r="60" spans="4:4" s="29" customFormat="1" x14ac:dyDescent="0.3">
      <c r="D60" s="30"/>
    </row>
    <row r="61" spans="4:4" s="29" customFormat="1" x14ac:dyDescent="0.3">
      <c r="D61" s="30"/>
    </row>
    <row r="62" spans="4:4" s="29" customFormat="1" x14ac:dyDescent="0.3">
      <c r="D62" s="30"/>
    </row>
    <row r="63" spans="4:4" s="29" customFormat="1" x14ac:dyDescent="0.3">
      <c r="D63" s="30"/>
    </row>
    <row r="64" spans="4:4" s="29" customFormat="1" x14ac:dyDescent="0.3">
      <c r="D64" s="30"/>
    </row>
    <row r="65" spans="4:4" s="29" customFormat="1" x14ac:dyDescent="0.3">
      <c r="D65" s="30"/>
    </row>
    <row r="66" spans="4:4" s="29" customFormat="1" x14ac:dyDescent="0.3">
      <c r="D66" s="30"/>
    </row>
    <row r="67" spans="4:4" s="29" customFormat="1" x14ac:dyDescent="0.3">
      <c r="D67" s="30"/>
    </row>
    <row r="68" spans="4:4" s="29" customFormat="1" x14ac:dyDescent="0.3">
      <c r="D68" s="30"/>
    </row>
    <row r="69" spans="4:4" s="29" customFormat="1" x14ac:dyDescent="0.3">
      <c r="D69" s="30"/>
    </row>
    <row r="70" spans="4:4" s="29" customFormat="1" x14ac:dyDescent="0.3">
      <c r="D70" s="30"/>
    </row>
    <row r="71" spans="4:4" s="29" customFormat="1" x14ac:dyDescent="0.3">
      <c r="D71" s="30"/>
    </row>
    <row r="72" spans="4:4" s="29" customFormat="1" x14ac:dyDescent="0.3">
      <c r="D72" s="30"/>
    </row>
    <row r="73" spans="4:4" s="29" customFormat="1" x14ac:dyDescent="0.3">
      <c r="D73" s="30"/>
    </row>
    <row r="74" spans="4:4" s="29" customFormat="1" x14ac:dyDescent="0.3">
      <c r="D74" s="30"/>
    </row>
    <row r="75" spans="4:4" s="29" customFormat="1" x14ac:dyDescent="0.3">
      <c r="D75" s="30"/>
    </row>
    <row r="76" spans="4:4" s="29" customFormat="1" x14ac:dyDescent="0.3">
      <c r="D76" s="30"/>
    </row>
    <row r="77" spans="4:4" s="29" customFormat="1" x14ac:dyDescent="0.3">
      <c r="D77" s="30"/>
    </row>
    <row r="78" spans="4:4" s="29" customFormat="1" x14ac:dyDescent="0.3">
      <c r="D78" s="30"/>
    </row>
    <row r="79" spans="4:4" s="29" customFormat="1" x14ac:dyDescent="0.3">
      <c r="D79" s="30"/>
    </row>
    <row r="80" spans="4:4" s="29" customFormat="1" x14ac:dyDescent="0.3">
      <c r="D80" s="30"/>
    </row>
    <row r="81" spans="4:4" s="29" customFormat="1" x14ac:dyDescent="0.3">
      <c r="D81" s="30"/>
    </row>
    <row r="82" spans="4:4" s="29" customFormat="1" x14ac:dyDescent="0.3">
      <c r="D82" s="30"/>
    </row>
    <row r="83" spans="4:4" s="29" customFormat="1" x14ac:dyDescent="0.3">
      <c r="D83" s="30"/>
    </row>
    <row r="84" spans="4:4" s="29" customFormat="1" x14ac:dyDescent="0.3">
      <c r="D84" s="30"/>
    </row>
    <row r="85" spans="4:4" s="29" customFormat="1" x14ac:dyDescent="0.3">
      <c r="D85" s="30"/>
    </row>
    <row r="86" spans="4:4" s="29" customFormat="1" x14ac:dyDescent="0.3">
      <c r="D86" s="30"/>
    </row>
    <row r="87" spans="4:4" s="29" customFormat="1" x14ac:dyDescent="0.3">
      <c r="D87" s="30"/>
    </row>
    <row r="88" spans="4:4" s="29" customFormat="1" x14ac:dyDescent="0.3">
      <c r="D88" s="30"/>
    </row>
    <row r="89" spans="4:4" s="29" customFormat="1" x14ac:dyDescent="0.3">
      <c r="D89" s="30"/>
    </row>
    <row r="90" spans="4:4" s="29" customFormat="1" x14ac:dyDescent="0.3">
      <c r="D90" s="30"/>
    </row>
    <row r="91" spans="4:4" s="29" customFormat="1" x14ac:dyDescent="0.3">
      <c r="D91" s="30"/>
    </row>
    <row r="92" spans="4:4" s="29" customFormat="1" x14ac:dyDescent="0.3">
      <c r="D92" s="30"/>
    </row>
    <row r="93" spans="4:4" s="29" customFormat="1" x14ac:dyDescent="0.3">
      <c r="D93" s="30"/>
    </row>
    <row r="94" spans="4:4" s="29" customFormat="1" x14ac:dyDescent="0.3">
      <c r="D94" s="30"/>
    </row>
    <row r="95" spans="4:4" s="29" customFormat="1" x14ac:dyDescent="0.3">
      <c r="D95" s="30"/>
    </row>
    <row r="96" spans="4:4" s="29" customFormat="1" x14ac:dyDescent="0.3">
      <c r="D96" s="30"/>
    </row>
    <row r="97" spans="4:4" s="29" customFormat="1" x14ac:dyDescent="0.3">
      <c r="D97" s="30"/>
    </row>
    <row r="98" spans="4:4" s="29" customFormat="1" x14ac:dyDescent="0.3">
      <c r="D98" s="30"/>
    </row>
    <row r="99" spans="4:4" s="29" customFormat="1" x14ac:dyDescent="0.3">
      <c r="D99" s="30"/>
    </row>
    <row r="100" spans="4:4" s="29" customFormat="1" x14ac:dyDescent="0.3">
      <c r="D100" s="30"/>
    </row>
    <row r="101" spans="4:4" s="29" customFormat="1" x14ac:dyDescent="0.3">
      <c r="D101" s="30"/>
    </row>
    <row r="102" spans="4:4" s="29" customFormat="1" x14ac:dyDescent="0.3">
      <c r="D102" s="30"/>
    </row>
    <row r="103" spans="4:4" s="29" customFormat="1" x14ac:dyDescent="0.3">
      <c r="D103" s="30"/>
    </row>
    <row r="104" spans="4:4" s="29" customFormat="1" x14ac:dyDescent="0.3">
      <c r="D104" s="30"/>
    </row>
    <row r="105" spans="4:4" s="29" customFormat="1" x14ac:dyDescent="0.3">
      <c r="D105" s="30"/>
    </row>
    <row r="106" spans="4:4" s="29" customFormat="1" x14ac:dyDescent="0.3">
      <c r="D106" s="30"/>
    </row>
    <row r="107" spans="4:4" s="29" customFormat="1" x14ac:dyDescent="0.3">
      <c r="D107" s="30"/>
    </row>
    <row r="108" spans="4:4" s="29" customFormat="1" x14ac:dyDescent="0.3">
      <c r="D108" s="30"/>
    </row>
    <row r="109" spans="4:4" s="29" customFormat="1" x14ac:dyDescent="0.3">
      <c r="D109" s="30"/>
    </row>
    <row r="110" spans="4:4" s="29" customFormat="1" x14ac:dyDescent="0.3">
      <c r="D110" s="30"/>
    </row>
    <row r="111" spans="4:4" s="29" customFormat="1" x14ac:dyDescent="0.3">
      <c r="D111" s="30"/>
    </row>
    <row r="112" spans="4:4" s="29" customFormat="1" x14ac:dyDescent="0.3">
      <c r="D112" s="30"/>
    </row>
    <row r="113" spans="4:4" s="29" customFormat="1" x14ac:dyDescent="0.3">
      <c r="D113" s="30"/>
    </row>
    <row r="114" spans="4:4" s="29" customFormat="1" x14ac:dyDescent="0.3">
      <c r="D114" s="30"/>
    </row>
    <row r="115" spans="4:4" s="29" customFormat="1" x14ac:dyDescent="0.3">
      <c r="D115" s="30"/>
    </row>
    <row r="116" spans="4:4" s="29" customFormat="1" x14ac:dyDescent="0.3">
      <c r="D116" s="30"/>
    </row>
    <row r="117" spans="4:4" s="29" customFormat="1" x14ac:dyDescent="0.3">
      <c r="D117" s="30"/>
    </row>
    <row r="118" spans="4:4" s="29" customFormat="1" x14ac:dyDescent="0.3">
      <c r="D118" s="30"/>
    </row>
    <row r="119" spans="4:4" s="29" customFormat="1" x14ac:dyDescent="0.3">
      <c r="D119" s="30"/>
    </row>
    <row r="120" spans="4:4" s="29" customFormat="1" x14ac:dyDescent="0.3">
      <c r="D120" s="30"/>
    </row>
    <row r="121" spans="4:4" s="29" customFormat="1" x14ac:dyDescent="0.3">
      <c r="D121" s="30"/>
    </row>
    <row r="122" spans="4:4" s="29" customFormat="1" x14ac:dyDescent="0.3">
      <c r="D122" s="30"/>
    </row>
    <row r="123" spans="4:4" s="29" customFormat="1" x14ac:dyDescent="0.3">
      <c r="D123" s="30"/>
    </row>
    <row r="124" spans="4:4" s="29" customFormat="1" x14ac:dyDescent="0.3">
      <c r="D124" s="30"/>
    </row>
    <row r="125" spans="4:4" s="29" customFormat="1" x14ac:dyDescent="0.3">
      <c r="D125" s="30"/>
    </row>
    <row r="126" spans="4:4" s="29" customFormat="1" x14ac:dyDescent="0.3">
      <c r="D126" s="30"/>
    </row>
    <row r="127" spans="4:4" s="29" customFormat="1" x14ac:dyDescent="0.3">
      <c r="D127" s="30"/>
    </row>
    <row r="128" spans="4:4" s="29" customFormat="1" x14ac:dyDescent="0.3">
      <c r="D128" s="30"/>
    </row>
    <row r="129" spans="4:4" s="29" customFormat="1" x14ac:dyDescent="0.3">
      <c r="D129" s="30"/>
    </row>
    <row r="130" spans="4:4" s="29" customFormat="1" x14ac:dyDescent="0.3">
      <c r="D130" s="30"/>
    </row>
    <row r="131" spans="4:4" s="29" customFormat="1" x14ac:dyDescent="0.3">
      <c r="D131" s="30"/>
    </row>
    <row r="132" spans="4:4" s="29" customFormat="1" x14ac:dyDescent="0.3">
      <c r="D132" s="30"/>
    </row>
    <row r="133" spans="4:4" s="29" customFormat="1" x14ac:dyDescent="0.3">
      <c r="D133" s="30"/>
    </row>
    <row r="134" spans="4:4" s="29" customFormat="1" x14ac:dyDescent="0.3">
      <c r="D134" s="30"/>
    </row>
    <row r="135" spans="4:4" s="29" customFormat="1" x14ac:dyDescent="0.3">
      <c r="D135" s="30"/>
    </row>
    <row r="136" spans="4:4" s="29" customFormat="1" x14ac:dyDescent="0.3">
      <c r="D136" s="30"/>
    </row>
    <row r="137" spans="4:4" s="29" customFormat="1" x14ac:dyDescent="0.3">
      <c r="D137" s="30"/>
    </row>
    <row r="138" spans="4:4" s="29" customFormat="1" x14ac:dyDescent="0.3">
      <c r="D138" s="30"/>
    </row>
    <row r="139" spans="4:4" s="29" customFormat="1" x14ac:dyDescent="0.3">
      <c r="D139" s="30"/>
    </row>
    <row r="140" spans="4:4" s="29" customFormat="1" x14ac:dyDescent="0.3">
      <c r="D140" s="30"/>
    </row>
    <row r="141" spans="4:4" s="29" customFormat="1" x14ac:dyDescent="0.3">
      <c r="D141" s="30"/>
    </row>
    <row r="142" spans="4:4" s="29" customFormat="1" x14ac:dyDescent="0.3">
      <c r="D142" s="30"/>
    </row>
    <row r="143" spans="4:4" s="29" customFormat="1" x14ac:dyDescent="0.3">
      <c r="D143" s="30"/>
    </row>
    <row r="144" spans="4:4" s="29" customFormat="1" x14ac:dyDescent="0.3">
      <c r="D144" s="30"/>
    </row>
    <row r="145" spans="4:4" s="29" customFormat="1" x14ac:dyDescent="0.3">
      <c r="D145" s="30"/>
    </row>
    <row r="146" spans="4:4" s="29" customFormat="1" x14ac:dyDescent="0.3">
      <c r="D146" s="30"/>
    </row>
    <row r="147" spans="4:4" s="29" customFormat="1" x14ac:dyDescent="0.3">
      <c r="D147" s="30"/>
    </row>
    <row r="148" spans="4:4" s="29" customFormat="1" x14ac:dyDescent="0.3">
      <c r="D148" s="30"/>
    </row>
    <row r="149" spans="4:4" s="29" customFormat="1" x14ac:dyDescent="0.3">
      <c r="D149" s="30"/>
    </row>
    <row r="150" spans="4:4" s="29" customFormat="1" x14ac:dyDescent="0.3">
      <c r="D150" s="30"/>
    </row>
    <row r="151" spans="4:4" s="29" customFormat="1" x14ac:dyDescent="0.3">
      <c r="D151" s="30"/>
    </row>
    <row r="152" spans="4:4" s="29" customFormat="1" x14ac:dyDescent="0.3">
      <c r="D152" s="30"/>
    </row>
    <row r="153" spans="4:4" s="29" customFormat="1" x14ac:dyDescent="0.3">
      <c r="D153" s="30"/>
    </row>
    <row r="154" spans="4:4" s="29" customFormat="1" x14ac:dyDescent="0.3">
      <c r="D154" s="30"/>
    </row>
    <row r="155" spans="4:4" s="29" customFormat="1" x14ac:dyDescent="0.3">
      <c r="D155" s="30"/>
    </row>
    <row r="156" spans="4:4" s="29" customFormat="1" x14ac:dyDescent="0.3">
      <c r="D156" s="30"/>
    </row>
    <row r="157" spans="4:4" s="29" customFormat="1" x14ac:dyDescent="0.3">
      <c r="D157" s="30"/>
    </row>
    <row r="158" spans="4:4" s="29" customFormat="1" x14ac:dyDescent="0.3">
      <c r="D158" s="30"/>
    </row>
    <row r="159" spans="4:4" s="29" customFormat="1" x14ac:dyDescent="0.3">
      <c r="D159" s="30"/>
    </row>
    <row r="160" spans="4:4" s="29" customFormat="1" x14ac:dyDescent="0.3">
      <c r="D160" s="30"/>
    </row>
    <row r="161" spans="4:4" s="29" customFormat="1" x14ac:dyDescent="0.3">
      <c r="D161" s="30"/>
    </row>
    <row r="162" spans="4:4" s="29" customFormat="1" x14ac:dyDescent="0.3">
      <c r="D162" s="30"/>
    </row>
    <row r="163" spans="4:4" s="29" customFormat="1" x14ac:dyDescent="0.3">
      <c r="D163" s="30"/>
    </row>
    <row r="164" spans="4:4" s="29" customFormat="1" x14ac:dyDescent="0.3">
      <c r="D164" s="30"/>
    </row>
    <row r="165" spans="4:4" s="29" customFormat="1" x14ac:dyDescent="0.3">
      <c r="D165" s="30"/>
    </row>
    <row r="166" spans="4:4" s="29" customFormat="1" x14ac:dyDescent="0.3">
      <c r="D166" s="30"/>
    </row>
    <row r="167" spans="4:4" s="29" customFormat="1" x14ac:dyDescent="0.3">
      <c r="D167" s="30"/>
    </row>
    <row r="168" spans="4:4" s="29" customFormat="1" x14ac:dyDescent="0.3">
      <c r="D168" s="30"/>
    </row>
    <row r="169" spans="4:4" s="29" customFormat="1" x14ac:dyDescent="0.3">
      <c r="D169" s="30"/>
    </row>
    <row r="170" spans="4:4" s="29" customFormat="1" x14ac:dyDescent="0.3">
      <c r="D170" s="30"/>
    </row>
    <row r="171" spans="4:4" s="29" customFormat="1" x14ac:dyDescent="0.3">
      <c r="D171" s="30"/>
    </row>
    <row r="172" spans="4:4" s="29" customFormat="1" x14ac:dyDescent="0.3">
      <c r="D172" s="30"/>
    </row>
    <row r="173" spans="4:4" s="29" customFormat="1" x14ac:dyDescent="0.3">
      <c r="D173" s="30"/>
    </row>
    <row r="174" spans="4:4" s="29" customFormat="1" x14ac:dyDescent="0.3">
      <c r="D174" s="30"/>
    </row>
    <row r="175" spans="4:4" s="29" customFormat="1" x14ac:dyDescent="0.3">
      <c r="D175" s="30"/>
    </row>
    <row r="176" spans="4:4" s="29" customFormat="1" x14ac:dyDescent="0.3">
      <c r="D176" s="30"/>
    </row>
    <row r="177" spans="4:4" s="29" customFormat="1" x14ac:dyDescent="0.3">
      <c r="D177" s="30"/>
    </row>
    <row r="178" spans="4:4" s="29" customFormat="1" x14ac:dyDescent="0.3">
      <c r="D178" s="30"/>
    </row>
    <row r="179" spans="4:4" s="29" customFormat="1" x14ac:dyDescent="0.3">
      <c r="D179" s="30"/>
    </row>
    <row r="180" spans="4:4" s="29" customFormat="1" x14ac:dyDescent="0.3">
      <c r="D180" s="30"/>
    </row>
    <row r="181" spans="4:4" s="29" customFormat="1" x14ac:dyDescent="0.3">
      <c r="D181" s="30"/>
    </row>
    <row r="182" spans="4:4" s="29" customFormat="1" x14ac:dyDescent="0.3">
      <c r="D182" s="30"/>
    </row>
    <row r="183" spans="4:4" s="29" customFormat="1" x14ac:dyDescent="0.3">
      <c r="D183" s="30"/>
    </row>
    <row r="184" spans="4:4" s="29" customFormat="1" x14ac:dyDescent="0.3">
      <c r="D184" s="30"/>
    </row>
    <row r="185" spans="4:4" s="29" customFormat="1" x14ac:dyDescent="0.3">
      <c r="D185" s="30"/>
    </row>
    <row r="186" spans="4:4" s="29" customFormat="1" x14ac:dyDescent="0.3">
      <c r="D186" s="30"/>
    </row>
    <row r="187" spans="4:4" s="29" customFormat="1" x14ac:dyDescent="0.3">
      <c r="D187" s="30"/>
    </row>
    <row r="188" spans="4:4" s="29" customFormat="1" x14ac:dyDescent="0.3">
      <c r="D188" s="30"/>
    </row>
    <row r="189" spans="4:4" s="29" customFormat="1" x14ac:dyDescent="0.3">
      <c r="D189" s="30"/>
    </row>
    <row r="190" spans="4:4" s="29" customFormat="1" x14ac:dyDescent="0.3">
      <c r="D190" s="30"/>
    </row>
    <row r="191" spans="4:4" s="29" customFormat="1" x14ac:dyDescent="0.3">
      <c r="D191" s="30"/>
    </row>
    <row r="192" spans="4:4" s="29" customFormat="1" x14ac:dyDescent="0.3">
      <c r="D192" s="30"/>
    </row>
    <row r="193" spans="4:4" s="29" customFormat="1" x14ac:dyDescent="0.3">
      <c r="D193" s="30"/>
    </row>
    <row r="194" spans="4:4" s="29" customFormat="1" x14ac:dyDescent="0.3">
      <c r="D194" s="30"/>
    </row>
    <row r="195" spans="4:4" s="29" customFormat="1" x14ac:dyDescent="0.3">
      <c r="D195" s="30"/>
    </row>
    <row r="196" spans="4:4" s="29" customFormat="1" x14ac:dyDescent="0.3">
      <c r="D196" s="30"/>
    </row>
    <row r="197" spans="4:4" s="29" customFormat="1" x14ac:dyDescent="0.3">
      <c r="D197" s="30"/>
    </row>
    <row r="198" spans="4:4" s="29" customFormat="1" x14ac:dyDescent="0.3">
      <c r="D198" s="30"/>
    </row>
    <row r="199" spans="4:4" s="29" customFormat="1" x14ac:dyDescent="0.3">
      <c r="D199" s="30"/>
    </row>
    <row r="200" spans="4:4" s="29" customFormat="1" x14ac:dyDescent="0.3">
      <c r="D200" s="30"/>
    </row>
    <row r="201" spans="4:4" s="29" customFormat="1" x14ac:dyDescent="0.3">
      <c r="D201" s="30"/>
    </row>
    <row r="202" spans="4:4" s="29" customFormat="1" x14ac:dyDescent="0.3">
      <c r="D202" s="30"/>
    </row>
    <row r="203" spans="4:4" s="29" customFormat="1" x14ac:dyDescent="0.3">
      <c r="D203" s="30"/>
    </row>
    <row r="204" spans="4:4" s="29" customFormat="1" x14ac:dyDescent="0.3">
      <c r="D204" s="30"/>
    </row>
    <row r="205" spans="4:4" s="29" customFormat="1" x14ac:dyDescent="0.3">
      <c r="D205" s="30"/>
    </row>
    <row r="206" spans="4:4" s="29" customFormat="1" x14ac:dyDescent="0.3">
      <c r="D206" s="30"/>
    </row>
    <row r="207" spans="4:4" s="29" customFormat="1" x14ac:dyDescent="0.3">
      <c r="D207" s="30"/>
    </row>
    <row r="208" spans="4:4" s="29" customFormat="1" x14ac:dyDescent="0.3">
      <c r="D208" s="30"/>
    </row>
    <row r="209" spans="4:4" s="29" customFormat="1" x14ac:dyDescent="0.3">
      <c r="D209" s="30"/>
    </row>
    <row r="210" spans="4:4" s="29" customFormat="1" x14ac:dyDescent="0.3">
      <c r="D210" s="30"/>
    </row>
    <row r="211" spans="4:4" s="29" customFormat="1" x14ac:dyDescent="0.3">
      <c r="D211" s="30"/>
    </row>
    <row r="212" spans="4:4" s="29" customFormat="1" x14ac:dyDescent="0.3">
      <c r="D212" s="30"/>
    </row>
    <row r="213" spans="4:4" s="29" customFormat="1" x14ac:dyDescent="0.3">
      <c r="D213" s="30"/>
    </row>
    <row r="214" spans="4:4" s="29" customFormat="1" x14ac:dyDescent="0.3">
      <c r="D214" s="30"/>
    </row>
    <row r="215" spans="4:4" s="29" customFormat="1" x14ac:dyDescent="0.3">
      <c r="D215" s="30"/>
    </row>
    <row r="216" spans="4:4" s="29" customFormat="1" x14ac:dyDescent="0.3">
      <c r="D216" s="30"/>
    </row>
    <row r="217" spans="4:4" s="29" customFormat="1" x14ac:dyDescent="0.3">
      <c r="D217" s="30"/>
    </row>
    <row r="218" spans="4:4" s="29" customFormat="1" x14ac:dyDescent="0.3">
      <c r="D218" s="30"/>
    </row>
    <row r="219" spans="4:4" s="29" customFormat="1" x14ac:dyDescent="0.3">
      <c r="D219" s="30"/>
    </row>
    <row r="220" spans="4:4" s="29" customFormat="1" x14ac:dyDescent="0.3">
      <c r="D220" s="30"/>
    </row>
    <row r="221" spans="4:4" s="29" customFormat="1" x14ac:dyDescent="0.3">
      <c r="D221" s="30"/>
    </row>
    <row r="222" spans="4:4" s="29" customFormat="1" x14ac:dyDescent="0.3">
      <c r="D222" s="30"/>
    </row>
    <row r="223" spans="4:4" s="29" customFormat="1" x14ac:dyDescent="0.3">
      <c r="D223" s="30"/>
    </row>
    <row r="224" spans="4:4" s="29" customFormat="1" x14ac:dyDescent="0.3">
      <c r="D224" s="30"/>
    </row>
    <row r="225" spans="4:4" s="29" customFormat="1" x14ac:dyDescent="0.3">
      <c r="D225" s="30"/>
    </row>
    <row r="226" spans="4:4" s="29" customFormat="1" x14ac:dyDescent="0.3">
      <c r="D226" s="30"/>
    </row>
    <row r="227" spans="4:4" s="29" customFormat="1" x14ac:dyDescent="0.3">
      <c r="D227" s="30"/>
    </row>
    <row r="228" spans="4:4" s="29" customFormat="1" x14ac:dyDescent="0.3">
      <c r="D228" s="30"/>
    </row>
    <row r="229" spans="4:4" s="29" customFormat="1" x14ac:dyDescent="0.3">
      <c r="D229" s="30"/>
    </row>
    <row r="230" spans="4:4" s="29" customFormat="1" x14ac:dyDescent="0.3">
      <c r="D230" s="30"/>
    </row>
    <row r="231" spans="4:4" s="29" customFormat="1" x14ac:dyDescent="0.3">
      <c r="D231" s="30"/>
    </row>
    <row r="232" spans="4:4" s="29" customFormat="1" x14ac:dyDescent="0.3">
      <c r="D232" s="30"/>
    </row>
    <row r="233" spans="4:4" s="29" customFormat="1" x14ac:dyDescent="0.3">
      <c r="D233" s="30"/>
    </row>
    <row r="234" spans="4:4" s="29" customFormat="1" x14ac:dyDescent="0.3">
      <c r="D234" s="30"/>
    </row>
    <row r="235" spans="4:4" s="29" customFormat="1" x14ac:dyDescent="0.3">
      <c r="D235" s="30"/>
    </row>
    <row r="236" spans="4:4" s="29" customFormat="1" x14ac:dyDescent="0.3">
      <c r="D236" s="30"/>
    </row>
    <row r="237" spans="4:4" s="29" customFormat="1" x14ac:dyDescent="0.3">
      <c r="D237" s="30"/>
    </row>
    <row r="238" spans="4:4" s="29" customFormat="1" x14ac:dyDescent="0.3">
      <c r="D238" s="30"/>
    </row>
    <row r="239" spans="4:4" s="29" customFormat="1" x14ac:dyDescent="0.3">
      <c r="D239" s="30"/>
    </row>
    <row r="240" spans="4:4" s="29" customFormat="1" x14ac:dyDescent="0.3">
      <c r="D240" s="30"/>
    </row>
    <row r="241" spans="4:4" s="29" customFormat="1" x14ac:dyDescent="0.3">
      <c r="D241" s="30"/>
    </row>
    <row r="242" spans="4:4" s="29" customFormat="1" x14ac:dyDescent="0.3">
      <c r="D242" s="30"/>
    </row>
    <row r="243" spans="4:4" s="29" customFormat="1" x14ac:dyDescent="0.3">
      <c r="D243" s="30"/>
    </row>
    <row r="244" spans="4:4" s="29" customFormat="1" x14ac:dyDescent="0.3">
      <c r="D244" s="30"/>
    </row>
    <row r="245" spans="4:4" s="29" customFormat="1" x14ac:dyDescent="0.3">
      <c r="D245" s="30"/>
    </row>
    <row r="246" spans="4:4" s="29" customFormat="1" x14ac:dyDescent="0.3">
      <c r="D246" s="30"/>
    </row>
    <row r="247" spans="4:4" s="29" customFormat="1" x14ac:dyDescent="0.3">
      <c r="D247" s="30"/>
    </row>
    <row r="248" spans="4:4" s="29" customFormat="1" x14ac:dyDescent="0.3">
      <c r="D248" s="30"/>
    </row>
    <row r="249" spans="4:4" s="29" customFormat="1" x14ac:dyDescent="0.3">
      <c r="D249" s="30"/>
    </row>
    <row r="250" spans="4:4" s="29" customFormat="1" x14ac:dyDescent="0.3">
      <c r="D250" s="30"/>
    </row>
    <row r="251" spans="4:4" s="29" customFormat="1" x14ac:dyDescent="0.3">
      <c r="D251" s="30"/>
    </row>
    <row r="252" spans="4:4" s="29" customFormat="1" x14ac:dyDescent="0.3">
      <c r="D252" s="30"/>
    </row>
    <row r="253" spans="4:4" s="29" customFormat="1" x14ac:dyDescent="0.3">
      <c r="D253" s="30"/>
    </row>
    <row r="254" spans="4:4" s="29" customFormat="1" x14ac:dyDescent="0.3">
      <c r="D254" s="30"/>
    </row>
    <row r="255" spans="4:4" s="29" customFormat="1" x14ac:dyDescent="0.3">
      <c r="D255" s="30"/>
    </row>
    <row r="256" spans="4:4" s="29" customFormat="1" x14ac:dyDescent="0.3">
      <c r="D256" s="30"/>
    </row>
    <row r="257" spans="4:4" s="29" customFormat="1" x14ac:dyDescent="0.3">
      <c r="D257" s="30"/>
    </row>
    <row r="258" spans="4:4" s="29" customFormat="1" x14ac:dyDescent="0.3">
      <c r="D258" s="30"/>
    </row>
    <row r="259" spans="4:4" s="29" customFormat="1" x14ac:dyDescent="0.3">
      <c r="D259" s="30"/>
    </row>
    <row r="260" spans="4:4" s="29" customFormat="1" x14ac:dyDescent="0.3">
      <c r="D260" s="30"/>
    </row>
    <row r="261" spans="4:4" s="29" customFormat="1" x14ac:dyDescent="0.3">
      <c r="D261" s="30"/>
    </row>
    <row r="262" spans="4:4" s="29" customFormat="1" x14ac:dyDescent="0.3">
      <c r="D262" s="30"/>
    </row>
    <row r="263" spans="4:4" s="29" customFormat="1" x14ac:dyDescent="0.3">
      <c r="D263" s="30"/>
    </row>
    <row r="264" spans="4:4" s="29" customFormat="1" x14ac:dyDescent="0.3">
      <c r="D264" s="30"/>
    </row>
    <row r="265" spans="4:4" s="29" customFormat="1" x14ac:dyDescent="0.3">
      <c r="D265" s="30"/>
    </row>
    <row r="266" spans="4:4" s="29" customFormat="1" x14ac:dyDescent="0.3">
      <c r="D266" s="30"/>
    </row>
    <row r="267" spans="4:4" s="29" customFormat="1" x14ac:dyDescent="0.3">
      <c r="D267" s="30"/>
    </row>
    <row r="268" spans="4:4" s="29" customFormat="1" x14ac:dyDescent="0.3">
      <c r="D268" s="30"/>
    </row>
    <row r="269" spans="4:4" s="29" customFormat="1" x14ac:dyDescent="0.3">
      <c r="D269" s="30"/>
    </row>
    <row r="270" spans="4:4" s="29" customFormat="1" x14ac:dyDescent="0.3">
      <c r="D270" s="30"/>
    </row>
    <row r="271" spans="4:4" s="29" customFormat="1" x14ac:dyDescent="0.3">
      <c r="D271" s="30"/>
    </row>
    <row r="272" spans="4:4" s="29" customFormat="1" x14ac:dyDescent="0.3">
      <c r="D272" s="30"/>
    </row>
    <row r="273" spans="4:4" s="29" customFormat="1" x14ac:dyDescent="0.3">
      <c r="D273" s="30"/>
    </row>
    <row r="274" spans="4:4" s="29" customFormat="1" x14ac:dyDescent="0.3">
      <c r="D274" s="30"/>
    </row>
    <row r="275" spans="4:4" s="29" customFormat="1" x14ac:dyDescent="0.3">
      <c r="D275" s="30"/>
    </row>
    <row r="276" spans="4:4" s="29" customFormat="1" x14ac:dyDescent="0.3">
      <c r="D276" s="30"/>
    </row>
    <row r="277" spans="4:4" s="29" customFormat="1" x14ac:dyDescent="0.3">
      <c r="D277" s="30"/>
    </row>
    <row r="278" spans="4:4" s="29" customFormat="1" x14ac:dyDescent="0.3">
      <c r="D278" s="30"/>
    </row>
    <row r="279" spans="4:4" s="29" customFormat="1" x14ac:dyDescent="0.3">
      <c r="D279" s="30"/>
    </row>
    <row r="280" spans="4:4" s="29" customFormat="1" x14ac:dyDescent="0.3">
      <c r="D280" s="30"/>
    </row>
    <row r="281" spans="4:4" s="29" customFormat="1" x14ac:dyDescent="0.3">
      <c r="D281" s="30"/>
    </row>
    <row r="282" spans="4:4" s="29" customFormat="1" x14ac:dyDescent="0.3">
      <c r="D282" s="30"/>
    </row>
    <row r="283" spans="4:4" s="29" customFormat="1" x14ac:dyDescent="0.3">
      <c r="D283" s="30"/>
    </row>
    <row r="284" spans="4:4" s="29" customFormat="1" x14ac:dyDescent="0.3">
      <c r="D284" s="30"/>
    </row>
    <row r="285" spans="4:4" s="29" customFormat="1" x14ac:dyDescent="0.3">
      <c r="D285" s="30"/>
    </row>
    <row r="286" spans="4:4" s="29" customFormat="1" x14ac:dyDescent="0.3">
      <c r="D286" s="30"/>
    </row>
    <row r="287" spans="4:4" s="29" customFormat="1" x14ac:dyDescent="0.3">
      <c r="D287" s="30"/>
    </row>
  </sheetData>
  <dataValidations count="1">
    <dataValidation type="list" allowBlank="1" showInputMessage="1" showErrorMessage="1" sqref="D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D65526 IX65526 ST65526 ACP65526 AML65526 AWH65526 BGD65526 BPZ65526 BZV65526 CJR65526 CTN65526 DDJ65526 DNF65526 DXB65526 EGX65526 EQT65526 FAP65526 FKL65526 FUH65526 GED65526 GNZ65526 GXV65526 HHR65526 HRN65526 IBJ65526 ILF65526 IVB65526 JEX65526 JOT65526 JYP65526 KIL65526 KSH65526 LCD65526 LLZ65526 LVV65526 MFR65526 MPN65526 MZJ65526 NJF65526 NTB65526 OCX65526 OMT65526 OWP65526 PGL65526 PQH65526 QAD65526 QJZ65526 QTV65526 RDR65526 RNN65526 RXJ65526 SHF65526 SRB65526 TAX65526 TKT65526 TUP65526 UEL65526 UOH65526 UYD65526 VHZ65526 VRV65526 WBR65526 WLN65526 WVJ65526 D131062 IX131062 ST131062 ACP131062 AML131062 AWH131062 BGD131062 BPZ131062 BZV131062 CJR131062 CTN131062 DDJ131062 DNF131062 DXB131062 EGX131062 EQT131062 FAP131062 FKL131062 FUH131062 GED131062 GNZ131062 GXV131062 HHR131062 HRN131062 IBJ131062 ILF131062 IVB131062 JEX131062 JOT131062 JYP131062 KIL131062 KSH131062 LCD131062 LLZ131062 LVV131062 MFR131062 MPN131062 MZJ131062 NJF131062 NTB131062 OCX131062 OMT131062 OWP131062 PGL131062 PQH131062 QAD131062 QJZ131062 QTV131062 RDR131062 RNN131062 RXJ131062 SHF131062 SRB131062 TAX131062 TKT131062 TUP131062 UEL131062 UOH131062 UYD131062 VHZ131062 VRV131062 WBR131062 WLN131062 WVJ131062 D196598 IX196598 ST196598 ACP196598 AML196598 AWH196598 BGD196598 BPZ196598 BZV196598 CJR196598 CTN196598 DDJ196598 DNF196598 DXB196598 EGX196598 EQT196598 FAP196598 FKL196598 FUH196598 GED196598 GNZ196598 GXV196598 HHR196598 HRN196598 IBJ196598 ILF196598 IVB196598 JEX196598 JOT196598 JYP196598 KIL196598 KSH196598 LCD196598 LLZ196598 LVV196598 MFR196598 MPN196598 MZJ196598 NJF196598 NTB196598 OCX196598 OMT196598 OWP196598 PGL196598 PQH196598 QAD196598 QJZ196598 QTV196598 RDR196598 RNN196598 RXJ196598 SHF196598 SRB196598 TAX196598 TKT196598 TUP196598 UEL196598 UOH196598 UYD196598 VHZ196598 VRV196598 WBR196598 WLN196598 WVJ196598 D262134 IX262134 ST262134 ACP262134 AML262134 AWH262134 BGD262134 BPZ262134 BZV262134 CJR262134 CTN262134 DDJ262134 DNF262134 DXB262134 EGX262134 EQT262134 FAP262134 FKL262134 FUH262134 GED262134 GNZ262134 GXV262134 HHR262134 HRN262134 IBJ262134 ILF262134 IVB262134 JEX262134 JOT262134 JYP262134 KIL262134 KSH262134 LCD262134 LLZ262134 LVV262134 MFR262134 MPN262134 MZJ262134 NJF262134 NTB262134 OCX262134 OMT262134 OWP262134 PGL262134 PQH262134 QAD262134 QJZ262134 QTV262134 RDR262134 RNN262134 RXJ262134 SHF262134 SRB262134 TAX262134 TKT262134 TUP262134 UEL262134 UOH262134 UYD262134 VHZ262134 VRV262134 WBR262134 WLN262134 WVJ262134 D327670 IX327670 ST327670 ACP327670 AML327670 AWH327670 BGD327670 BPZ327670 BZV327670 CJR327670 CTN327670 DDJ327670 DNF327670 DXB327670 EGX327670 EQT327670 FAP327670 FKL327670 FUH327670 GED327670 GNZ327670 GXV327670 HHR327670 HRN327670 IBJ327670 ILF327670 IVB327670 JEX327670 JOT327670 JYP327670 KIL327670 KSH327670 LCD327670 LLZ327670 LVV327670 MFR327670 MPN327670 MZJ327670 NJF327670 NTB327670 OCX327670 OMT327670 OWP327670 PGL327670 PQH327670 QAD327670 QJZ327670 QTV327670 RDR327670 RNN327670 RXJ327670 SHF327670 SRB327670 TAX327670 TKT327670 TUP327670 UEL327670 UOH327670 UYD327670 VHZ327670 VRV327670 WBR327670 WLN327670 WVJ327670 D393206 IX393206 ST393206 ACP393206 AML393206 AWH393206 BGD393206 BPZ393206 BZV393206 CJR393206 CTN393206 DDJ393206 DNF393206 DXB393206 EGX393206 EQT393206 FAP393206 FKL393206 FUH393206 GED393206 GNZ393206 GXV393206 HHR393206 HRN393206 IBJ393206 ILF393206 IVB393206 JEX393206 JOT393206 JYP393206 KIL393206 KSH393206 LCD393206 LLZ393206 LVV393206 MFR393206 MPN393206 MZJ393206 NJF393206 NTB393206 OCX393206 OMT393206 OWP393206 PGL393206 PQH393206 QAD393206 QJZ393206 QTV393206 RDR393206 RNN393206 RXJ393206 SHF393206 SRB393206 TAX393206 TKT393206 TUP393206 UEL393206 UOH393206 UYD393206 VHZ393206 VRV393206 WBR393206 WLN393206 WVJ393206 D458742 IX458742 ST458742 ACP458742 AML458742 AWH458742 BGD458742 BPZ458742 BZV458742 CJR458742 CTN458742 DDJ458742 DNF458742 DXB458742 EGX458742 EQT458742 FAP458742 FKL458742 FUH458742 GED458742 GNZ458742 GXV458742 HHR458742 HRN458742 IBJ458742 ILF458742 IVB458742 JEX458742 JOT458742 JYP458742 KIL458742 KSH458742 LCD458742 LLZ458742 LVV458742 MFR458742 MPN458742 MZJ458742 NJF458742 NTB458742 OCX458742 OMT458742 OWP458742 PGL458742 PQH458742 QAD458742 QJZ458742 QTV458742 RDR458742 RNN458742 RXJ458742 SHF458742 SRB458742 TAX458742 TKT458742 TUP458742 UEL458742 UOH458742 UYD458742 VHZ458742 VRV458742 WBR458742 WLN458742 WVJ458742 D524278 IX524278 ST524278 ACP524278 AML524278 AWH524278 BGD524278 BPZ524278 BZV524278 CJR524278 CTN524278 DDJ524278 DNF524278 DXB524278 EGX524278 EQT524278 FAP524278 FKL524278 FUH524278 GED524278 GNZ524278 GXV524278 HHR524278 HRN524278 IBJ524278 ILF524278 IVB524278 JEX524278 JOT524278 JYP524278 KIL524278 KSH524278 LCD524278 LLZ524278 LVV524278 MFR524278 MPN524278 MZJ524278 NJF524278 NTB524278 OCX524278 OMT524278 OWP524278 PGL524278 PQH524278 QAD524278 QJZ524278 QTV524278 RDR524278 RNN524278 RXJ524278 SHF524278 SRB524278 TAX524278 TKT524278 TUP524278 UEL524278 UOH524278 UYD524278 VHZ524278 VRV524278 WBR524278 WLN524278 WVJ524278 D589814 IX589814 ST589814 ACP589814 AML589814 AWH589814 BGD589814 BPZ589814 BZV589814 CJR589814 CTN589814 DDJ589814 DNF589814 DXB589814 EGX589814 EQT589814 FAP589814 FKL589814 FUH589814 GED589814 GNZ589814 GXV589814 HHR589814 HRN589814 IBJ589814 ILF589814 IVB589814 JEX589814 JOT589814 JYP589814 KIL589814 KSH589814 LCD589814 LLZ589814 LVV589814 MFR589814 MPN589814 MZJ589814 NJF589814 NTB589814 OCX589814 OMT589814 OWP589814 PGL589814 PQH589814 QAD589814 QJZ589814 QTV589814 RDR589814 RNN589814 RXJ589814 SHF589814 SRB589814 TAX589814 TKT589814 TUP589814 UEL589814 UOH589814 UYD589814 VHZ589814 VRV589814 WBR589814 WLN589814 WVJ589814 D655350 IX655350 ST655350 ACP655350 AML655350 AWH655350 BGD655350 BPZ655350 BZV655350 CJR655350 CTN655350 DDJ655350 DNF655350 DXB655350 EGX655350 EQT655350 FAP655350 FKL655350 FUH655350 GED655350 GNZ655350 GXV655350 HHR655350 HRN655350 IBJ655350 ILF655350 IVB655350 JEX655350 JOT655350 JYP655350 KIL655350 KSH655350 LCD655350 LLZ655350 LVV655350 MFR655350 MPN655350 MZJ655350 NJF655350 NTB655350 OCX655350 OMT655350 OWP655350 PGL655350 PQH655350 QAD655350 QJZ655350 QTV655350 RDR655350 RNN655350 RXJ655350 SHF655350 SRB655350 TAX655350 TKT655350 TUP655350 UEL655350 UOH655350 UYD655350 VHZ655350 VRV655350 WBR655350 WLN655350 WVJ655350 D720886 IX720886 ST720886 ACP720886 AML720886 AWH720886 BGD720886 BPZ720886 BZV720886 CJR720886 CTN720886 DDJ720886 DNF720886 DXB720886 EGX720886 EQT720886 FAP720886 FKL720886 FUH720886 GED720886 GNZ720886 GXV720886 HHR720886 HRN720886 IBJ720886 ILF720886 IVB720886 JEX720886 JOT720886 JYP720886 KIL720886 KSH720886 LCD720886 LLZ720886 LVV720886 MFR720886 MPN720886 MZJ720886 NJF720886 NTB720886 OCX720886 OMT720886 OWP720886 PGL720886 PQH720886 QAD720886 QJZ720886 QTV720886 RDR720886 RNN720886 RXJ720886 SHF720886 SRB720886 TAX720886 TKT720886 TUP720886 UEL720886 UOH720886 UYD720886 VHZ720886 VRV720886 WBR720886 WLN720886 WVJ720886 D786422 IX786422 ST786422 ACP786422 AML786422 AWH786422 BGD786422 BPZ786422 BZV786422 CJR786422 CTN786422 DDJ786422 DNF786422 DXB786422 EGX786422 EQT786422 FAP786422 FKL786422 FUH786422 GED786422 GNZ786422 GXV786422 HHR786422 HRN786422 IBJ786422 ILF786422 IVB786422 JEX786422 JOT786422 JYP786422 KIL786422 KSH786422 LCD786422 LLZ786422 LVV786422 MFR786422 MPN786422 MZJ786422 NJF786422 NTB786422 OCX786422 OMT786422 OWP786422 PGL786422 PQH786422 QAD786422 QJZ786422 QTV786422 RDR786422 RNN786422 RXJ786422 SHF786422 SRB786422 TAX786422 TKT786422 TUP786422 UEL786422 UOH786422 UYD786422 VHZ786422 VRV786422 WBR786422 WLN786422 WVJ786422 D851958 IX851958 ST851958 ACP851958 AML851958 AWH851958 BGD851958 BPZ851958 BZV851958 CJR851958 CTN851958 DDJ851958 DNF851958 DXB851958 EGX851958 EQT851958 FAP851958 FKL851958 FUH851958 GED851958 GNZ851958 GXV851958 HHR851958 HRN851958 IBJ851958 ILF851958 IVB851958 JEX851958 JOT851958 JYP851958 KIL851958 KSH851958 LCD851958 LLZ851958 LVV851958 MFR851958 MPN851958 MZJ851958 NJF851958 NTB851958 OCX851958 OMT851958 OWP851958 PGL851958 PQH851958 QAD851958 QJZ851958 QTV851958 RDR851958 RNN851958 RXJ851958 SHF851958 SRB851958 TAX851958 TKT851958 TUP851958 UEL851958 UOH851958 UYD851958 VHZ851958 VRV851958 WBR851958 WLN851958 WVJ851958 D917494 IX917494 ST917494 ACP917494 AML917494 AWH917494 BGD917494 BPZ917494 BZV917494 CJR917494 CTN917494 DDJ917494 DNF917494 DXB917494 EGX917494 EQT917494 FAP917494 FKL917494 FUH917494 GED917494 GNZ917494 GXV917494 HHR917494 HRN917494 IBJ917494 ILF917494 IVB917494 JEX917494 JOT917494 JYP917494 KIL917494 KSH917494 LCD917494 LLZ917494 LVV917494 MFR917494 MPN917494 MZJ917494 NJF917494 NTB917494 OCX917494 OMT917494 OWP917494 PGL917494 PQH917494 QAD917494 QJZ917494 QTV917494 RDR917494 RNN917494 RXJ917494 SHF917494 SRB917494 TAX917494 TKT917494 TUP917494 UEL917494 UOH917494 UYD917494 VHZ917494 VRV917494 WBR917494 WLN917494 WVJ917494 D983030 IX983030 ST983030 ACP983030 AML983030 AWH983030 BGD983030 BPZ983030 BZV983030 CJR983030 CTN983030 DDJ983030 DNF983030 DXB983030 EGX983030 EQT983030 FAP983030 FKL983030 FUH983030 GED983030 GNZ983030 GXV983030 HHR983030 HRN983030 IBJ983030 ILF983030 IVB983030 JEX983030 JOT983030 JYP983030 KIL983030 KSH983030 LCD983030 LLZ983030 LVV983030 MFR983030 MPN983030 MZJ983030 NJF983030 NTB983030 OCX983030 OMT983030 OWP983030 PGL983030 PQH983030 QAD983030 QJZ983030 QTV983030 RDR983030 RNN983030 RXJ983030 SHF983030 SRB983030 TAX983030 TKT983030 TUP983030 UEL983030 UOH983030 UYD983030 VHZ983030 VRV983030 WBR983030 WLN983030 WVJ983030" xr:uid="{00000000-0002-0000-0300-000000000000}">
      <formula1>"1,2,3,4,5,6,7,8"</formula1>
    </dataValidation>
  </dataValidations>
  <pageMargins left="0.47244094488188981" right="0.47244094488188981" top="1.1811023622047245" bottom="0.78740157480314965" header="0.31496062992125984" footer="0.31496062992125984"/>
  <pageSetup paperSize="9" orientation="portrait" horizontalDpi="1200" verticalDpi="1200" r:id="rId1"/>
  <headerFooter>
    <oddHeader>&amp;L&amp;"+,Standard"&amp;12 Jan Schäfer-Kunz
 &amp;"+,Fett"Buchführung und Jahresabschluss</oddHeader>
    <oddFooter>&amp;L&amp;8 Copyright © Schäffer-Poeschel Verlag für Wirtschaft · Steuern · Recht GmbH&amp;R&amp;8&amp;F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87"/>
  <sheetViews>
    <sheetView zoomScaleNormal="100" workbookViewId="0">
      <selection activeCell="B2" sqref="B2"/>
    </sheetView>
  </sheetViews>
  <sheetFormatPr baseColWidth="10" defaultRowHeight="14.4" x14ac:dyDescent="0.3"/>
  <cols>
    <col min="1" max="1" width="2.6640625" style="21" customWidth="1"/>
    <col min="2" max="2" width="19.77734375" style="21" bestFit="1" customWidth="1"/>
    <col min="3" max="3" width="27.33203125" style="21" customWidth="1"/>
    <col min="4" max="4" width="27.33203125" style="20" customWidth="1"/>
    <col min="5" max="5" width="2.6640625" style="21" customWidth="1"/>
    <col min="6" max="9" width="17.109375" style="21" customWidth="1"/>
    <col min="10" max="256" width="11.5546875" style="21"/>
    <col min="257" max="257" width="37.109375" style="21" customWidth="1"/>
    <col min="258" max="265" width="17.109375" style="21" customWidth="1"/>
    <col min="266" max="512" width="11.5546875" style="21"/>
    <col min="513" max="513" width="37.109375" style="21" customWidth="1"/>
    <col min="514" max="521" width="17.109375" style="21" customWidth="1"/>
    <col min="522" max="768" width="11.5546875" style="21"/>
    <col min="769" max="769" width="37.109375" style="21" customWidth="1"/>
    <col min="770" max="777" width="17.109375" style="21" customWidth="1"/>
    <col min="778" max="1024" width="11.5546875" style="21"/>
    <col min="1025" max="1025" width="37.109375" style="21" customWidth="1"/>
    <col min="1026" max="1033" width="17.109375" style="21" customWidth="1"/>
    <col min="1034" max="1280" width="11.5546875" style="21"/>
    <col min="1281" max="1281" width="37.109375" style="21" customWidth="1"/>
    <col min="1282" max="1289" width="17.109375" style="21" customWidth="1"/>
    <col min="1290" max="1536" width="11.5546875" style="21"/>
    <col min="1537" max="1537" width="37.109375" style="21" customWidth="1"/>
    <col min="1538" max="1545" width="17.109375" style="21" customWidth="1"/>
    <col min="1546" max="1792" width="11.5546875" style="21"/>
    <col min="1793" max="1793" width="37.109375" style="21" customWidth="1"/>
    <col min="1794" max="1801" width="17.109375" style="21" customWidth="1"/>
    <col min="1802" max="2048" width="11.5546875" style="21"/>
    <col min="2049" max="2049" width="37.109375" style="21" customWidth="1"/>
    <col min="2050" max="2057" width="17.109375" style="21" customWidth="1"/>
    <col min="2058" max="2304" width="11.5546875" style="21"/>
    <col min="2305" max="2305" width="37.109375" style="21" customWidth="1"/>
    <col min="2306" max="2313" width="17.109375" style="21" customWidth="1"/>
    <col min="2314" max="2560" width="11.5546875" style="21"/>
    <col min="2561" max="2561" width="37.109375" style="21" customWidth="1"/>
    <col min="2562" max="2569" width="17.109375" style="21" customWidth="1"/>
    <col min="2570" max="2816" width="11.5546875" style="21"/>
    <col min="2817" max="2817" width="37.109375" style="21" customWidth="1"/>
    <col min="2818" max="2825" width="17.109375" style="21" customWidth="1"/>
    <col min="2826" max="3072" width="11.5546875" style="21"/>
    <col min="3073" max="3073" width="37.109375" style="21" customWidth="1"/>
    <col min="3074" max="3081" width="17.109375" style="21" customWidth="1"/>
    <col min="3082" max="3328" width="11.5546875" style="21"/>
    <col min="3329" max="3329" width="37.109375" style="21" customWidth="1"/>
    <col min="3330" max="3337" width="17.109375" style="21" customWidth="1"/>
    <col min="3338" max="3584" width="11.5546875" style="21"/>
    <col min="3585" max="3585" width="37.109375" style="21" customWidth="1"/>
    <col min="3586" max="3593" width="17.109375" style="21" customWidth="1"/>
    <col min="3594" max="3840" width="11.5546875" style="21"/>
    <col min="3841" max="3841" width="37.109375" style="21" customWidth="1"/>
    <col min="3842" max="3849" width="17.109375" style="21" customWidth="1"/>
    <col min="3850" max="4096" width="11.5546875" style="21"/>
    <col min="4097" max="4097" width="37.109375" style="21" customWidth="1"/>
    <col min="4098" max="4105" width="17.109375" style="21" customWidth="1"/>
    <col min="4106" max="4352" width="11.5546875" style="21"/>
    <col min="4353" max="4353" width="37.109375" style="21" customWidth="1"/>
    <col min="4354" max="4361" width="17.109375" style="21" customWidth="1"/>
    <col min="4362" max="4608" width="11.5546875" style="21"/>
    <col min="4609" max="4609" width="37.109375" style="21" customWidth="1"/>
    <col min="4610" max="4617" width="17.109375" style="21" customWidth="1"/>
    <col min="4618" max="4864" width="11.5546875" style="21"/>
    <col min="4865" max="4865" width="37.109375" style="21" customWidth="1"/>
    <col min="4866" max="4873" width="17.109375" style="21" customWidth="1"/>
    <col min="4874" max="5120" width="11.5546875" style="21"/>
    <col min="5121" max="5121" width="37.109375" style="21" customWidth="1"/>
    <col min="5122" max="5129" width="17.109375" style="21" customWidth="1"/>
    <col min="5130" max="5376" width="11.5546875" style="21"/>
    <col min="5377" max="5377" width="37.109375" style="21" customWidth="1"/>
    <col min="5378" max="5385" width="17.109375" style="21" customWidth="1"/>
    <col min="5386" max="5632" width="11.5546875" style="21"/>
    <col min="5633" max="5633" width="37.109375" style="21" customWidth="1"/>
    <col min="5634" max="5641" width="17.109375" style="21" customWidth="1"/>
    <col min="5642" max="5888" width="11.5546875" style="21"/>
    <col min="5889" max="5889" width="37.109375" style="21" customWidth="1"/>
    <col min="5890" max="5897" width="17.109375" style="21" customWidth="1"/>
    <col min="5898" max="6144" width="11.5546875" style="21"/>
    <col min="6145" max="6145" width="37.109375" style="21" customWidth="1"/>
    <col min="6146" max="6153" width="17.109375" style="21" customWidth="1"/>
    <col min="6154" max="6400" width="11.5546875" style="21"/>
    <col min="6401" max="6401" width="37.109375" style="21" customWidth="1"/>
    <col min="6402" max="6409" width="17.109375" style="21" customWidth="1"/>
    <col min="6410" max="6656" width="11.5546875" style="21"/>
    <col min="6657" max="6657" width="37.109375" style="21" customWidth="1"/>
    <col min="6658" max="6665" width="17.109375" style="21" customWidth="1"/>
    <col min="6666" max="6912" width="11.5546875" style="21"/>
    <col min="6913" max="6913" width="37.109375" style="21" customWidth="1"/>
    <col min="6914" max="6921" width="17.109375" style="21" customWidth="1"/>
    <col min="6922" max="7168" width="11.5546875" style="21"/>
    <col min="7169" max="7169" width="37.109375" style="21" customWidth="1"/>
    <col min="7170" max="7177" width="17.109375" style="21" customWidth="1"/>
    <col min="7178" max="7424" width="11.5546875" style="21"/>
    <col min="7425" max="7425" width="37.109375" style="21" customWidth="1"/>
    <col min="7426" max="7433" width="17.109375" style="21" customWidth="1"/>
    <col min="7434" max="7680" width="11.5546875" style="21"/>
    <col min="7681" max="7681" width="37.109375" style="21" customWidth="1"/>
    <col min="7682" max="7689" width="17.109375" style="21" customWidth="1"/>
    <col min="7690" max="7936" width="11.5546875" style="21"/>
    <col min="7937" max="7937" width="37.109375" style="21" customWidth="1"/>
    <col min="7938" max="7945" width="17.109375" style="21" customWidth="1"/>
    <col min="7946" max="8192" width="11.5546875" style="21"/>
    <col min="8193" max="8193" width="37.109375" style="21" customWidth="1"/>
    <col min="8194" max="8201" width="17.109375" style="21" customWidth="1"/>
    <col min="8202" max="8448" width="11.5546875" style="21"/>
    <col min="8449" max="8449" width="37.109375" style="21" customWidth="1"/>
    <col min="8450" max="8457" width="17.109375" style="21" customWidth="1"/>
    <col min="8458" max="8704" width="11.5546875" style="21"/>
    <col min="8705" max="8705" width="37.109375" style="21" customWidth="1"/>
    <col min="8706" max="8713" width="17.109375" style="21" customWidth="1"/>
    <col min="8714" max="8960" width="11.5546875" style="21"/>
    <col min="8961" max="8961" width="37.109375" style="21" customWidth="1"/>
    <col min="8962" max="8969" width="17.109375" style="21" customWidth="1"/>
    <col min="8970" max="9216" width="11.5546875" style="21"/>
    <col min="9217" max="9217" width="37.109375" style="21" customWidth="1"/>
    <col min="9218" max="9225" width="17.109375" style="21" customWidth="1"/>
    <col min="9226" max="9472" width="11.5546875" style="21"/>
    <col min="9473" max="9473" width="37.109375" style="21" customWidth="1"/>
    <col min="9474" max="9481" width="17.109375" style="21" customWidth="1"/>
    <col min="9482" max="9728" width="11.5546875" style="21"/>
    <col min="9729" max="9729" width="37.109375" style="21" customWidth="1"/>
    <col min="9730" max="9737" width="17.109375" style="21" customWidth="1"/>
    <col min="9738" max="9984" width="11.5546875" style="21"/>
    <col min="9985" max="9985" width="37.109375" style="21" customWidth="1"/>
    <col min="9986" max="9993" width="17.109375" style="21" customWidth="1"/>
    <col min="9994" max="10240" width="11.5546875" style="21"/>
    <col min="10241" max="10241" width="37.109375" style="21" customWidth="1"/>
    <col min="10242" max="10249" width="17.109375" style="21" customWidth="1"/>
    <col min="10250" max="10496" width="11.5546875" style="21"/>
    <col min="10497" max="10497" width="37.109375" style="21" customWidth="1"/>
    <col min="10498" max="10505" width="17.109375" style="21" customWidth="1"/>
    <col min="10506" max="10752" width="11.5546875" style="21"/>
    <col min="10753" max="10753" width="37.109375" style="21" customWidth="1"/>
    <col min="10754" max="10761" width="17.109375" style="21" customWidth="1"/>
    <col min="10762" max="11008" width="11.5546875" style="21"/>
    <col min="11009" max="11009" width="37.109375" style="21" customWidth="1"/>
    <col min="11010" max="11017" width="17.109375" style="21" customWidth="1"/>
    <col min="11018" max="11264" width="11.5546875" style="21"/>
    <col min="11265" max="11265" width="37.109375" style="21" customWidth="1"/>
    <col min="11266" max="11273" width="17.109375" style="21" customWidth="1"/>
    <col min="11274" max="11520" width="11.5546875" style="21"/>
    <col min="11521" max="11521" width="37.109375" style="21" customWidth="1"/>
    <col min="11522" max="11529" width="17.109375" style="21" customWidth="1"/>
    <col min="11530" max="11776" width="11.5546875" style="21"/>
    <col min="11777" max="11777" width="37.109375" style="21" customWidth="1"/>
    <col min="11778" max="11785" width="17.109375" style="21" customWidth="1"/>
    <col min="11786" max="12032" width="11.5546875" style="21"/>
    <col min="12033" max="12033" width="37.109375" style="21" customWidth="1"/>
    <col min="12034" max="12041" width="17.109375" style="21" customWidth="1"/>
    <col min="12042" max="12288" width="11.5546875" style="21"/>
    <col min="12289" max="12289" width="37.109375" style="21" customWidth="1"/>
    <col min="12290" max="12297" width="17.109375" style="21" customWidth="1"/>
    <col min="12298" max="12544" width="11.5546875" style="21"/>
    <col min="12545" max="12545" width="37.109375" style="21" customWidth="1"/>
    <col min="12546" max="12553" width="17.109375" style="21" customWidth="1"/>
    <col min="12554" max="12800" width="11.5546875" style="21"/>
    <col min="12801" max="12801" width="37.109375" style="21" customWidth="1"/>
    <col min="12802" max="12809" width="17.109375" style="21" customWidth="1"/>
    <col min="12810" max="13056" width="11.5546875" style="21"/>
    <col min="13057" max="13057" width="37.109375" style="21" customWidth="1"/>
    <col min="13058" max="13065" width="17.109375" style="21" customWidth="1"/>
    <col min="13066" max="13312" width="11.5546875" style="21"/>
    <col min="13313" max="13313" width="37.109375" style="21" customWidth="1"/>
    <col min="13314" max="13321" width="17.109375" style="21" customWidth="1"/>
    <col min="13322" max="13568" width="11.5546875" style="21"/>
    <col min="13569" max="13569" width="37.109375" style="21" customWidth="1"/>
    <col min="13570" max="13577" width="17.109375" style="21" customWidth="1"/>
    <col min="13578" max="13824" width="11.5546875" style="21"/>
    <col min="13825" max="13825" width="37.109375" style="21" customWidth="1"/>
    <col min="13826" max="13833" width="17.109375" style="21" customWidth="1"/>
    <col min="13834" max="14080" width="11.5546875" style="21"/>
    <col min="14081" max="14081" width="37.109375" style="21" customWidth="1"/>
    <col min="14082" max="14089" width="17.109375" style="21" customWidth="1"/>
    <col min="14090" max="14336" width="11.5546875" style="21"/>
    <col min="14337" max="14337" width="37.109375" style="21" customWidth="1"/>
    <col min="14338" max="14345" width="17.109375" style="21" customWidth="1"/>
    <col min="14346" max="14592" width="11.5546875" style="21"/>
    <col min="14593" max="14593" width="37.109375" style="21" customWidth="1"/>
    <col min="14594" max="14601" width="17.109375" style="21" customWidth="1"/>
    <col min="14602" max="14848" width="11.5546875" style="21"/>
    <col min="14849" max="14849" width="37.109375" style="21" customWidth="1"/>
    <col min="14850" max="14857" width="17.109375" style="21" customWidth="1"/>
    <col min="14858" max="15104" width="11.5546875" style="21"/>
    <col min="15105" max="15105" width="37.109375" style="21" customWidth="1"/>
    <col min="15106" max="15113" width="17.109375" style="21" customWidth="1"/>
    <col min="15114" max="15360" width="11.5546875" style="21"/>
    <col min="15361" max="15361" width="37.109375" style="21" customWidth="1"/>
    <col min="15362" max="15369" width="17.109375" style="21" customWidth="1"/>
    <col min="15370" max="15616" width="11.5546875" style="21"/>
    <col min="15617" max="15617" width="37.109375" style="21" customWidth="1"/>
    <col min="15618" max="15625" width="17.109375" style="21" customWidth="1"/>
    <col min="15626" max="15872" width="11.5546875" style="21"/>
    <col min="15873" max="15873" width="37.109375" style="21" customWidth="1"/>
    <col min="15874" max="15881" width="17.109375" style="21" customWidth="1"/>
    <col min="15882" max="16128" width="11.5546875" style="21"/>
    <col min="16129" max="16129" width="37.109375" style="21" customWidth="1"/>
    <col min="16130" max="16137" width="17.109375" style="21" customWidth="1"/>
    <col min="16138" max="16384" width="11.5546875" style="21"/>
  </cols>
  <sheetData>
    <row r="1" spans="1:9" ht="14.4" customHeight="1" x14ac:dyDescent="0.3">
      <c r="C1" s="19"/>
    </row>
    <row r="2" spans="1:9" ht="14.4" customHeight="1" x14ac:dyDescent="0.3">
      <c r="B2" s="22" t="s">
        <v>33</v>
      </c>
      <c r="C2" s="19"/>
    </row>
    <row r="3" spans="1:9" ht="14.4" customHeight="1" x14ac:dyDescent="0.3">
      <c r="B3" s="21" t="s">
        <v>43</v>
      </c>
      <c r="C3" s="22"/>
    </row>
    <row r="4" spans="1:9" ht="14.4" customHeight="1" x14ac:dyDescent="0.3">
      <c r="B4" s="22"/>
      <c r="C4" s="22"/>
      <c r="D4" s="22"/>
      <c r="E4" s="22"/>
      <c r="F4" s="22"/>
      <c r="G4" s="22"/>
      <c r="H4" s="22"/>
      <c r="I4" s="22"/>
    </row>
    <row r="5" spans="1:9" ht="14.4" customHeight="1" x14ac:dyDescent="0.3">
      <c r="A5" s="24"/>
      <c r="B5" s="24"/>
      <c r="C5" s="21" t="s">
        <v>44</v>
      </c>
      <c r="D5" s="43">
        <v>50000</v>
      </c>
      <c r="E5" s="24"/>
      <c r="F5" s="24"/>
      <c r="G5" s="24"/>
      <c r="H5" s="24"/>
      <c r="I5" s="24"/>
    </row>
    <row r="6" spans="1:9" ht="14.4" customHeight="1" x14ac:dyDescent="0.35">
      <c r="A6" s="25"/>
      <c r="B6" s="25"/>
      <c r="C6" s="21" t="s">
        <v>16</v>
      </c>
      <c r="D6" s="44">
        <v>0.03</v>
      </c>
      <c r="E6" s="26"/>
      <c r="F6" s="26"/>
      <c r="G6" s="26"/>
      <c r="H6" s="26"/>
      <c r="I6" s="26"/>
    </row>
    <row r="7" spans="1:9" ht="14.4" customHeight="1" x14ac:dyDescent="0.35">
      <c r="A7" s="28"/>
      <c r="B7" s="27"/>
      <c r="C7" s="21" t="s">
        <v>17</v>
      </c>
      <c r="D7" s="45">
        <v>36999</v>
      </c>
      <c r="E7" s="27"/>
      <c r="F7" s="27"/>
      <c r="G7" s="27"/>
      <c r="H7" s="27"/>
      <c r="I7" s="27"/>
    </row>
    <row r="8" spans="1:9" ht="14.4" customHeight="1" x14ac:dyDescent="0.35">
      <c r="A8" s="28"/>
      <c r="B8" s="27"/>
      <c r="C8" s="21" t="s">
        <v>18</v>
      </c>
      <c r="D8" s="45">
        <v>37256</v>
      </c>
      <c r="E8" s="27"/>
      <c r="F8" s="27"/>
      <c r="G8" s="27"/>
      <c r="H8" s="27"/>
      <c r="I8" s="27"/>
    </row>
    <row r="9" spans="1:9" ht="14.4" customHeight="1" x14ac:dyDescent="0.3">
      <c r="D9" s="21"/>
    </row>
    <row r="10" spans="1:9" s="29" customFormat="1" ht="14.4" customHeight="1" x14ac:dyDescent="0.3">
      <c r="A10" s="30"/>
      <c r="B10" s="30"/>
      <c r="D10" s="30"/>
    </row>
    <row r="11" spans="1:9" s="29" customFormat="1" ht="14.4" customHeight="1" x14ac:dyDescent="0.35">
      <c r="C11" s="29" t="s">
        <v>19</v>
      </c>
      <c r="D11" s="30">
        <f>IF(DAY(D8)&gt;30,30,DAY(D8))</f>
        <v>30</v>
      </c>
      <c r="E11" s="31"/>
    </row>
    <row r="12" spans="1:9" s="29" customFormat="1" ht="14.4" customHeight="1" x14ac:dyDescent="0.35">
      <c r="A12" s="30"/>
      <c r="C12" s="29" t="s">
        <v>20</v>
      </c>
      <c r="D12" s="30">
        <f>IF(DAY(D7)&gt;30,30,DAY(D7))</f>
        <v>18</v>
      </c>
      <c r="E12" s="31"/>
    </row>
    <row r="13" spans="1:9" s="29" customFormat="1" ht="14.4" customHeight="1" x14ac:dyDescent="0.3">
      <c r="C13" s="32" t="s">
        <v>12</v>
      </c>
      <c r="D13" s="33">
        <f>D11-D12</f>
        <v>12</v>
      </c>
    </row>
    <row r="14" spans="1:9" s="29" customFormat="1" ht="14.4" customHeight="1" x14ac:dyDescent="0.3">
      <c r="D14" s="30"/>
    </row>
    <row r="15" spans="1:9" s="29" customFormat="1" ht="14.4" customHeight="1" x14ac:dyDescent="0.35">
      <c r="C15" s="29" t="s">
        <v>21</v>
      </c>
      <c r="D15" s="30">
        <f>MONTH(D8)</f>
        <v>12</v>
      </c>
    </row>
    <row r="16" spans="1:9" s="29" customFormat="1" ht="14.4" customHeight="1" x14ac:dyDescent="0.35">
      <c r="A16" s="30"/>
      <c r="B16" s="30"/>
      <c r="C16" s="29" t="s">
        <v>22</v>
      </c>
      <c r="D16" s="30">
        <f>MONTH(D7)</f>
        <v>4</v>
      </c>
      <c r="E16" s="31"/>
    </row>
    <row r="17" spans="2:5" s="29" customFormat="1" ht="14.4" customHeight="1" x14ac:dyDescent="0.3">
      <c r="C17" s="32" t="s">
        <v>13</v>
      </c>
      <c r="D17" s="34">
        <f>D15-D16</f>
        <v>8</v>
      </c>
      <c r="E17" s="31"/>
    </row>
    <row r="18" spans="2:5" s="29" customFormat="1" ht="14.4" customHeight="1" x14ac:dyDescent="0.3">
      <c r="C18" s="29" t="s">
        <v>12</v>
      </c>
      <c r="D18" s="35">
        <f>D17*30</f>
        <v>240</v>
      </c>
      <c r="E18" s="31"/>
    </row>
    <row r="19" spans="2:5" s="29" customFormat="1" ht="14.4" customHeight="1" x14ac:dyDescent="0.3">
      <c r="B19" s="30"/>
      <c r="D19" s="30"/>
      <c r="E19" s="31"/>
    </row>
    <row r="20" spans="2:5" s="29" customFormat="1" ht="14.4" customHeight="1" x14ac:dyDescent="0.35">
      <c r="B20" s="30"/>
      <c r="C20" s="29" t="s">
        <v>23</v>
      </c>
      <c r="D20" s="30">
        <f>YEAR(D8)</f>
        <v>2001</v>
      </c>
      <c r="E20" s="31"/>
    </row>
    <row r="21" spans="2:5" s="29" customFormat="1" ht="14.4" customHeight="1" x14ac:dyDescent="0.35">
      <c r="C21" s="29" t="s">
        <v>24</v>
      </c>
      <c r="D21" s="30">
        <f>YEAR(D7)</f>
        <v>2001</v>
      </c>
      <c r="E21" s="31"/>
    </row>
    <row r="22" spans="2:5" s="29" customFormat="1" ht="14.4" customHeight="1" x14ac:dyDescent="0.3">
      <c r="C22" s="32" t="s">
        <v>14</v>
      </c>
      <c r="D22" s="34">
        <f>D20-D21</f>
        <v>0</v>
      </c>
      <c r="E22" s="31"/>
    </row>
    <row r="23" spans="2:5" s="29" customFormat="1" ht="14.4" customHeight="1" x14ac:dyDescent="0.3">
      <c r="C23" s="29" t="s">
        <v>12</v>
      </c>
      <c r="D23" s="35">
        <f>D22*360</f>
        <v>0</v>
      </c>
      <c r="E23" s="31"/>
    </row>
    <row r="24" spans="2:5" s="29" customFormat="1" ht="14.4" customHeight="1" x14ac:dyDescent="0.3">
      <c r="D24" s="35"/>
      <c r="E24" s="31"/>
    </row>
    <row r="25" spans="2:5" s="29" customFormat="1" ht="14.4" customHeight="1" x14ac:dyDescent="0.3">
      <c r="D25" s="30"/>
      <c r="E25" s="31"/>
    </row>
    <row r="26" spans="2:5" s="29" customFormat="1" ht="14.4" customHeight="1" x14ac:dyDescent="0.3">
      <c r="C26" s="8" t="s">
        <v>15</v>
      </c>
      <c r="D26" s="46">
        <f>D13+D18+D23</f>
        <v>252</v>
      </c>
      <c r="E26" s="31"/>
    </row>
    <row r="27" spans="2:5" s="29" customFormat="1" ht="14.4" customHeight="1" x14ac:dyDescent="0.35">
      <c r="C27" s="8" t="s">
        <v>45</v>
      </c>
      <c r="D27" s="47">
        <f>D5*D6*D26/360</f>
        <v>1050</v>
      </c>
    </row>
    <row r="28" spans="2:5" s="29" customFormat="1" ht="14.4" customHeight="1" x14ac:dyDescent="0.3">
      <c r="D28" s="30"/>
    </row>
    <row r="29" spans="2:5" s="29" customFormat="1" x14ac:dyDescent="0.3">
      <c r="D29" s="30"/>
    </row>
    <row r="30" spans="2:5" s="29" customFormat="1" x14ac:dyDescent="0.3">
      <c r="D30" s="30"/>
    </row>
    <row r="31" spans="2:5" s="29" customFormat="1" x14ac:dyDescent="0.3">
      <c r="D31" s="30"/>
    </row>
    <row r="32" spans="2:5" s="29" customFormat="1" x14ac:dyDescent="0.3">
      <c r="D32" s="30"/>
    </row>
    <row r="33" spans="4:4" s="29" customFormat="1" x14ac:dyDescent="0.3">
      <c r="D33" s="30"/>
    </row>
    <row r="34" spans="4:4" s="29" customFormat="1" x14ac:dyDescent="0.3">
      <c r="D34" s="30"/>
    </row>
    <row r="35" spans="4:4" s="29" customFormat="1" x14ac:dyDescent="0.3">
      <c r="D35" s="30"/>
    </row>
    <row r="36" spans="4:4" s="29" customFormat="1" x14ac:dyDescent="0.3">
      <c r="D36" s="30"/>
    </row>
    <row r="37" spans="4:4" s="29" customFormat="1" x14ac:dyDescent="0.3">
      <c r="D37" s="30"/>
    </row>
    <row r="38" spans="4:4" s="29" customFormat="1" x14ac:dyDescent="0.3">
      <c r="D38" s="30"/>
    </row>
    <row r="39" spans="4:4" s="29" customFormat="1" x14ac:dyDescent="0.3">
      <c r="D39" s="30"/>
    </row>
    <row r="40" spans="4:4" s="29" customFormat="1" x14ac:dyDescent="0.3">
      <c r="D40" s="30"/>
    </row>
    <row r="41" spans="4:4" s="29" customFormat="1" x14ac:dyDescent="0.3">
      <c r="D41" s="30"/>
    </row>
    <row r="42" spans="4:4" s="29" customFormat="1" x14ac:dyDescent="0.3">
      <c r="D42" s="30"/>
    </row>
    <row r="43" spans="4:4" s="29" customFormat="1" x14ac:dyDescent="0.3">
      <c r="D43" s="30"/>
    </row>
    <row r="44" spans="4:4" s="29" customFormat="1" x14ac:dyDescent="0.3">
      <c r="D44" s="30"/>
    </row>
    <row r="45" spans="4:4" s="29" customFormat="1" x14ac:dyDescent="0.3">
      <c r="D45" s="30"/>
    </row>
    <row r="46" spans="4:4" s="29" customFormat="1" x14ac:dyDescent="0.3">
      <c r="D46" s="30"/>
    </row>
    <row r="47" spans="4:4" s="29" customFormat="1" x14ac:dyDescent="0.3">
      <c r="D47" s="30"/>
    </row>
    <row r="48" spans="4:4" s="29" customFormat="1" x14ac:dyDescent="0.3">
      <c r="D48" s="30"/>
    </row>
    <row r="49" spans="4:4" s="29" customFormat="1" x14ac:dyDescent="0.3">
      <c r="D49" s="30"/>
    </row>
    <row r="50" spans="4:4" s="29" customFormat="1" x14ac:dyDescent="0.3">
      <c r="D50" s="30"/>
    </row>
    <row r="51" spans="4:4" s="29" customFormat="1" x14ac:dyDescent="0.3">
      <c r="D51" s="30"/>
    </row>
    <row r="52" spans="4:4" s="29" customFormat="1" x14ac:dyDescent="0.3">
      <c r="D52" s="30"/>
    </row>
    <row r="53" spans="4:4" s="29" customFormat="1" x14ac:dyDescent="0.3">
      <c r="D53" s="30"/>
    </row>
    <row r="54" spans="4:4" s="29" customFormat="1" x14ac:dyDescent="0.3">
      <c r="D54" s="30"/>
    </row>
    <row r="55" spans="4:4" s="29" customFormat="1" x14ac:dyDescent="0.3">
      <c r="D55" s="30"/>
    </row>
    <row r="56" spans="4:4" s="29" customFormat="1" x14ac:dyDescent="0.3">
      <c r="D56" s="30"/>
    </row>
    <row r="57" spans="4:4" s="29" customFormat="1" x14ac:dyDescent="0.3">
      <c r="D57" s="30"/>
    </row>
    <row r="58" spans="4:4" s="29" customFormat="1" x14ac:dyDescent="0.3">
      <c r="D58" s="30"/>
    </row>
    <row r="59" spans="4:4" s="29" customFormat="1" x14ac:dyDescent="0.3">
      <c r="D59" s="30"/>
    </row>
    <row r="60" spans="4:4" s="29" customFormat="1" x14ac:dyDescent="0.3">
      <c r="D60" s="30"/>
    </row>
    <row r="61" spans="4:4" s="29" customFormat="1" x14ac:dyDescent="0.3">
      <c r="D61" s="30"/>
    </row>
    <row r="62" spans="4:4" s="29" customFormat="1" x14ac:dyDescent="0.3">
      <c r="D62" s="30"/>
    </row>
    <row r="63" spans="4:4" s="29" customFormat="1" x14ac:dyDescent="0.3">
      <c r="D63" s="30"/>
    </row>
    <row r="64" spans="4:4" s="29" customFormat="1" x14ac:dyDescent="0.3">
      <c r="D64" s="30"/>
    </row>
    <row r="65" spans="4:4" s="29" customFormat="1" x14ac:dyDescent="0.3">
      <c r="D65" s="30"/>
    </row>
    <row r="66" spans="4:4" s="29" customFormat="1" x14ac:dyDescent="0.3">
      <c r="D66" s="30"/>
    </row>
    <row r="67" spans="4:4" s="29" customFormat="1" x14ac:dyDescent="0.3">
      <c r="D67" s="30"/>
    </row>
    <row r="68" spans="4:4" s="29" customFormat="1" x14ac:dyDescent="0.3">
      <c r="D68" s="30"/>
    </row>
    <row r="69" spans="4:4" s="29" customFormat="1" x14ac:dyDescent="0.3">
      <c r="D69" s="30"/>
    </row>
    <row r="70" spans="4:4" s="29" customFormat="1" x14ac:dyDescent="0.3">
      <c r="D70" s="30"/>
    </row>
    <row r="71" spans="4:4" s="29" customFormat="1" x14ac:dyDescent="0.3">
      <c r="D71" s="30"/>
    </row>
    <row r="72" spans="4:4" s="29" customFormat="1" x14ac:dyDescent="0.3">
      <c r="D72" s="30"/>
    </row>
    <row r="73" spans="4:4" s="29" customFormat="1" x14ac:dyDescent="0.3">
      <c r="D73" s="30"/>
    </row>
    <row r="74" spans="4:4" s="29" customFormat="1" x14ac:dyDescent="0.3">
      <c r="D74" s="30"/>
    </row>
    <row r="75" spans="4:4" s="29" customFormat="1" x14ac:dyDescent="0.3">
      <c r="D75" s="30"/>
    </row>
    <row r="76" spans="4:4" s="29" customFormat="1" x14ac:dyDescent="0.3">
      <c r="D76" s="30"/>
    </row>
    <row r="77" spans="4:4" s="29" customFormat="1" x14ac:dyDescent="0.3">
      <c r="D77" s="30"/>
    </row>
    <row r="78" spans="4:4" s="29" customFormat="1" x14ac:dyDescent="0.3">
      <c r="D78" s="30"/>
    </row>
    <row r="79" spans="4:4" s="29" customFormat="1" x14ac:dyDescent="0.3">
      <c r="D79" s="30"/>
    </row>
    <row r="80" spans="4:4" s="29" customFormat="1" x14ac:dyDescent="0.3">
      <c r="D80" s="30"/>
    </row>
    <row r="81" spans="4:4" s="29" customFormat="1" x14ac:dyDescent="0.3">
      <c r="D81" s="30"/>
    </row>
    <row r="82" spans="4:4" s="29" customFormat="1" x14ac:dyDescent="0.3">
      <c r="D82" s="30"/>
    </row>
    <row r="83" spans="4:4" s="29" customFormat="1" x14ac:dyDescent="0.3">
      <c r="D83" s="30"/>
    </row>
    <row r="84" spans="4:4" s="29" customFormat="1" x14ac:dyDescent="0.3">
      <c r="D84" s="30"/>
    </row>
    <row r="85" spans="4:4" s="29" customFormat="1" x14ac:dyDescent="0.3">
      <c r="D85" s="30"/>
    </row>
    <row r="86" spans="4:4" s="29" customFormat="1" x14ac:dyDescent="0.3">
      <c r="D86" s="30"/>
    </row>
    <row r="87" spans="4:4" s="29" customFormat="1" x14ac:dyDescent="0.3">
      <c r="D87" s="30"/>
    </row>
    <row r="88" spans="4:4" s="29" customFormat="1" x14ac:dyDescent="0.3">
      <c r="D88" s="30"/>
    </row>
    <row r="89" spans="4:4" s="29" customFormat="1" x14ac:dyDescent="0.3">
      <c r="D89" s="30"/>
    </row>
    <row r="90" spans="4:4" s="29" customFormat="1" x14ac:dyDescent="0.3">
      <c r="D90" s="30"/>
    </row>
    <row r="91" spans="4:4" s="29" customFormat="1" x14ac:dyDescent="0.3">
      <c r="D91" s="30"/>
    </row>
    <row r="92" spans="4:4" s="29" customFormat="1" x14ac:dyDescent="0.3">
      <c r="D92" s="30"/>
    </row>
    <row r="93" spans="4:4" s="29" customFormat="1" x14ac:dyDescent="0.3">
      <c r="D93" s="30"/>
    </row>
    <row r="94" spans="4:4" s="29" customFormat="1" x14ac:dyDescent="0.3">
      <c r="D94" s="30"/>
    </row>
    <row r="95" spans="4:4" s="29" customFormat="1" x14ac:dyDescent="0.3">
      <c r="D95" s="30"/>
    </row>
    <row r="96" spans="4:4" s="29" customFormat="1" x14ac:dyDescent="0.3">
      <c r="D96" s="30"/>
    </row>
    <row r="97" spans="4:4" s="29" customFormat="1" x14ac:dyDescent="0.3">
      <c r="D97" s="30"/>
    </row>
    <row r="98" spans="4:4" s="29" customFormat="1" x14ac:dyDescent="0.3">
      <c r="D98" s="30"/>
    </row>
    <row r="99" spans="4:4" s="29" customFormat="1" x14ac:dyDescent="0.3">
      <c r="D99" s="30"/>
    </row>
    <row r="100" spans="4:4" s="29" customFormat="1" x14ac:dyDescent="0.3">
      <c r="D100" s="30"/>
    </row>
    <row r="101" spans="4:4" s="29" customFormat="1" x14ac:dyDescent="0.3">
      <c r="D101" s="30"/>
    </row>
    <row r="102" spans="4:4" s="29" customFormat="1" x14ac:dyDescent="0.3">
      <c r="D102" s="30"/>
    </row>
    <row r="103" spans="4:4" s="29" customFormat="1" x14ac:dyDescent="0.3">
      <c r="D103" s="30"/>
    </row>
    <row r="104" spans="4:4" s="29" customFormat="1" x14ac:dyDescent="0.3">
      <c r="D104" s="30"/>
    </row>
    <row r="105" spans="4:4" s="29" customFormat="1" x14ac:dyDescent="0.3">
      <c r="D105" s="30"/>
    </row>
    <row r="106" spans="4:4" s="29" customFormat="1" x14ac:dyDescent="0.3">
      <c r="D106" s="30"/>
    </row>
    <row r="107" spans="4:4" s="29" customFormat="1" x14ac:dyDescent="0.3">
      <c r="D107" s="30"/>
    </row>
    <row r="108" spans="4:4" s="29" customFormat="1" x14ac:dyDescent="0.3">
      <c r="D108" s="30"/>
    </row>
    <row r="109" spans="4:4" s="29" customFormat="1" x14ac:dyDescent="0.3">
      <c r="D109" s="30"/>
    </row>
    <row r="110" spans="4:4" s="29" customFormat="1" x14ac:dyDescent="0.3">
      <c r="D110" s="30"/>
    </row>
    <row r="111" spans="4:4" s="29" customFormat="1" x14ac:dyDescent="0.3">
      <c r="D111" s="30"/>
    </row>
    <row r="112" spans="4:4" s="29" customFormat="1" x14ac:dyDescent="0.3">
      <c r="D112" s="30"/>
    </row>
    <row r="113" spans="4:4" s="29" customFormat="1" x14ac:dyDescent="0.3">
      <c r="D113" s="30"/>
    </row>
    <row r="114" spans="4:4" s="29" customFormat="1" x14ac:dyDescent="0.3">
      <c r="D114" s="30"/>
    </row>
    <row r="115" spans="4:4" s="29" customFormat="1" x14ac:dyDescent="0.3">
      <c r="D115" s="30"/>
    </row>
    <row r="116" spans="4:4" s="29" customFormat="1" x14ac:dyDescent="0.3">
      <c r="D116" s="30"/>
    </row>
    <row r="117" spans="4:4" s="29" customFormat="1" x14ac:dyDescent="0.3">
      <c r="D117" s="30"/>
    </row>
    <row r="118" spans="4:4" s="29" customFormat="1" x14ac:dyDescent="0.3">
      <c r="D118" s="30"/>
    </row>
    <row r="119" spans="4:4" s="29" customFormat="1" x14ac:dyDescent="0.3">
      <c r="D119" s="30"/>
    </row>
    <row r="120" spans="4:4" s="29" customFormat="1" x14ac:dyDescent="0.3">
      <c r="D120" s="30"/>
    </row>
    <row r="121" spans="4:4" s="29" customFormat="1" x14ac:dyDescent="0.3">
      <c r="D121" s="30"/>
    </row>
    <row r="122" spans="4:4" s="29" customFormat="1" x14ac:dyDescent="0.3">
      <c r="D122" s="30"/>
    </row>
    <row r="123" spans="4:4" s="29" customFormat="1" x14ac:dyDescent="0.3">
      <c r="D123" s="30"/>
    </row>
    <row r="124" spans="4:4" s="29" customFormat="1" x14ac:dyDescent="0.3">
      <c r="D124" s="30"/>
    </row>
    <row r="125" spans="4:4" s="29" customFormat="1" x14ac:dyDescent="0.3">
      <c r="D125" s="30"/>
    </row>
    <row r="126" spans="4:4" s="29" customFormat="1" x14ac:dyDescent="0.3">
      <c r="D126" s="30"/>
    </row>
    <row r="127" spans="4:4" s="29" customFormat="1" x14ac:dyDescent="0.3">
      <c r="D127" s="30"/>
    </row>
    <row r="128" spans="4:4" s="29" customFormat="1" x14ac:dyDescent="0.3">
      <c r="D128" s="30"/>
    </row>
    <row r="129" spans="4:4" s="29" customFormat="1" x14ac:dyDescent="0.3">
      <c r="D129" s="30"/>
    </row>
    <row r="130" spans="4:4" s="29" customFormat="1" x14ac:dyDescent="0.3">
      <c r="D130" s="30"/>
    </row>
    <row r="131" spans="4:4" s="29" customFormat="1" x14ac:dyDescent="0.3">
      <c r="D131" s="30"/>
    </row>
    <row r="132" spans="4:4" s="29" customFormat="1" x14ac:dyDescent="0.3">
      <c r="D132" s="30"/>
    </row>
    <row r="133" spans="4:4" s="29" customFormat="1" x14ac:dyDescent="0.3">
      <c r="D133" s="30"/>
    </row>
    <row r="134" spans="4:4" s="29" customFormat="1" x14ac:dyDescent="0.3">
      <c r="D134" s="30"/>
    </row>
    <row r="135" spans="4:4" s="29" customFormat="1" x14ac:dyDescent="0.3">
      <c r="D135" s="30"/>
    </row>
    <row r="136" spans="4:4" s="29" customFormat="1" x14ac:dyDescent="0.3">
      <c r="D136" s="30"/>
    </row>
    <row r="137" spans="4:4" s="29" customFormat="1" x14ac:dyDescent="0.3">
      <c r="D137" s="30"/>
    </row>
    <row r="138" spans="4:4" s="29" customFormat="1" x14ac:dyDescent="0.3">
      <c r="D138" s="30"/>
    </row>
    <row r="139" spans="4:4" s="29" customFormat="1" x14ac:dyDescent="0.3">
      <c r="D139" s="30"/>
    </row>
    <row r="140" spans="4:4" s="29" customFormat="1" x14ac:dyDescent="0.3">
      <c r="D140" s="30"/>
    </row>
    <row r="141" spans="4:4" s="29" customFormat="1" x14ac:dyDescent="0.3">
      <c r="D141" s="30"/>
    </row>
    <row r="142" spans="4:4" s="29" customFormat="1" x14ac:dyDescent="0.3">
      <c r="D142" s="30"/>
    </row>
    <row r="143" spans="4:4" s="29" customFormat="1" x14ac:dyDescent="0.3">
      <c r="D143" s="30"/>
    </row>
    <row r="144" spans="4:4" s="29" customFormat="1" x14ac:dyDescent="0.3">
      <c r="D144" s="30"/>
    </row>
    <row r="145" spans="4:4" s="29" customFormat="1" x14ac:dyDescent="0.3">
      <c r="D145" s="30"/>
    </row>
    <row r="146" spans="4:4" s="29" customFormat="1" x14ac:dyDescent="0.3">
      <c r="D146" s="30"/>
    </row>
    <row r="147" spans="4:4" s="29" customFormat="1" x14ac:dyDescent="0.3">
      <c r="D147" s="30"/>
    </row>
    <row r="148" spans="4:4" s="29" customFormat="1" x14ac:dyDescent="0.3">
      <c r="D148" s="30"/>
    </row>
    <row r="149" spans="4:4" s="29" customFormat="1" x14ac:dyDescent="0.3">
      <c r="D149" s="30"/>
    </row>
    <row r="150" spans="4:4" s="29" customFormat="1" x14ac:dyDescent="0.3">
      <c r="D150" s="30"/>
    </row>
    <row r="151" spans="4:4" s="29" customFormat="1" x14ac:dyDescent="0.3">
      <c r="D151" s="30"/>
    </row>
    <row r="152" spans="4:4" s="29" customFormat="1" x14ac:dyDescent="0.3">
      <c r="D152" s="30"/>
    </row>
    <row r="153" spans="4:4" s="29" customFormat="1" x14ac:dyDescent="0.3">
      <c r="D153" s="30"/>
    </row>
    <row r="154" spans="4:4" s="29" customFormat="1" x14ac:dyDescent="0.3">
      <c r="D154" s="30"/>
    </row>
    <row r="155" spans="4:4" s="29" customFormat="1" x14ac:dyDescent="0.3">
      <c r="D155" s="30"/>
    </row>
    <row r="156" spans="4:4" s="29" customFormat="1" x14ac:dyDescent="0.3">
      <c r="D156" s="30"/>
    </row>
    <row r="157" spans="4:4" s="29" customFormat="1" x14ac:dyDescent="0.3">
      <c r="D157" s="30"/>
    </row>
    <row r="158" spans="4:4" s="29" customFormat="1" x14ac:dyDescent="0.3">
      <c r="D158" s="30"/>
    </row>
    <row r="159" spans="4:4" s="29" customFormat="1" x14ac:dyDescent="0.3">
      <c r="D159" s="30"/>
    </row>
    <row r="160" spans="4:4" s="29" customFormat="1" x14ac:dyDescent="0.3">
      <c r="D160" s="30"/>
    </row>
    <row r="161" spans="4:4" s="29" customFormat="1" x14ac:dyDescent="0.3">
      <c r="D161" s="30"/>
    </row>
    <row r="162" spans="4:4" s="29" customFormat="1" x14ac:dyDescent="0.3">
      <c r="D162" s="30"/>
    </row>
    <row r="163" spans="4:4" s="29" customFormat="1" x14ac:dyDescent="0.3">
      <c r="D163" s="30"/>
    </row>
    <row r="164" spans="4:4" s="29" customFormat="1" x14ac:dyDescent="0.3">
      <c r="D164" s="30"/>
    </row>
    <row r="165" spans="4:4" s="29" customFormat="1" x14ac:dyDescent="0.3">
      <c r="D165" s="30"/>
    </row>
    <row r="166" spans="4:4" s="29" customFormat="1" x14ac:dyDescent="0.3">
      <c r="D166" s="30"/>
    </row>
    <row r="167" spans="4:4" s="29" customFormat="1" x14ac:dyDescent="0.3">
      <c r="D167" s="30"/>
    </row>
    <row r="168" spans="4:4" s="29" customFormat="1" x14ac:dyDescent="0.3">
      <c r="D168" s="30"/>
    </row>
    <row r="169" spans="4:4" s="29" customFormat="1" x14ac:dyDescent="0.3">
      <c r="D169" s="30"/>
    </row>
    <row r="170" spans="4:4" s="29" customFormat="1" x14ac:dyDescent="0.3">
      <c r="D170" s="30"/>
    </row>
    <row r="171" spans="4:4" s="29" customFormat="1" x14ac:dyDescent="0.3">
      <c r="D171" s="30"/>
    </row>
    <row r="172" spans="4:4" s="29" customFormat="1" x14ac:dyDescent="0.3">
      <c r="D172" s="30"/>
    </row>
    <row r="173" spans="4:4" s="29" customFormat="1" x14ac:dyDescent="0.3">
      <c r="D173" s="30"/>
    </row>
    <row r="174" spans="4:4" s="29" customFormat="1" x14ac:dyDescent="0.3">
      <c r="D174" s="30"/>
    </row>
    <row r="175" spans="4:4" s="29" customFormat="1" x14ac:dyDescent="0.3">
      <c r="D175" s="30"/>
    </row>
    <row r="176" spans="4:4" s="29" customFormat="1" x14ac:dyDescent="0.3">
      <c r="D176" s="30"/>
    </row>
    <row r="177" spans="4:4" s="29" customFormat="1" x14ac:dyDescent="0.3">
      <c r="D177" s="30"/>
    </row>
    <row r="178" spans="4:4" s="29" customFormat="1" x14ac:dyDescent="0.3">
      <c r="D178" s="30"/>
    </row>
    <row r="179" spans="4:4" s="29" customFormat="1" x14ac:dyDescent="0.3">
      <c r="D179" s="30"/>
    </row>
    <row r="180" spans="4:4" s="29" customFormat="1" x14ac:dyDescent="0.3">
      <c r="D180" s="30"/>
    </row>
    <row r="181" spans="4:4" s="29" customFormat="1" x14ac:dyDescent="0.3">
      <c r="D181" s="30"/>
    </row>
    <row r="182" spans="4:4" s="29" customFormat="1" x14ac:dyDescent="0.3">
      <c r="D182" s="30"/>
    </row>
    <row r="183" spans="4:4" s="29" customFormat="1" x14ac:dyDescent="0.3">
      <c r="D183" s="30"/>
    </row>
    <row r="184" spans="4:4" s="29" customFormat="1" x14ac:dyDescent="0.3">
      <c r="D184" s="30"/>
    </row>
    <row r="185" spans="4:4" s="29" customFormat="1" x14ac:dyDescent="0.3">
      <c r="D185" s="30"/>
    </row>
    <row r="186" spans="4:4" s="29" customFormat="1" x14ac:dyDescent="0.3">
      <c r="D186" s="30"/>
    </row>
    <row r="187" spans="4:4" s="29" customFormat="1" x14ac:dyDescent="0.3">
      <c r="D187" s="30"/>
    </row>
    <row r="188" spans="4:4" s="29" customFormat="1" x14ac:dyDescent="0.3">
      <c r="D188" s="30"/>
    </row>
    <row r="189" spans="4:4" s="29" customFormat="1" x14ac:dyDescent="0.3">
      <c r="D189" s="30"/>
    </row>
    <row r="190" spans="4:4" s="29" customFormat="1" x14ac:dyDescent="0.3">
      <c r="D190" s="30"/>
    </row>
    <row r="191" spans="4:4" s="29" customFormat="1" x14ac:dyDescent="0.3">
      <c r="D191" s="30"/>
    </row>
    <row r="192" spans="4:4" s="29" customFormat="1" x14ac:dyDescent="0.3">
      <c r="D192" s="30"/>
    </row>
    <row r="193" spans="4:4" s="29" customFormat="1" x14ac:dyDescent="0.3">
      <c r="D193" s="30"/>
    </row>
    <row r="194" spans="4:4" s="29" customFormat="1" x14ac:dyDescent="0.3">
      <c r="D194" s="30"/>
    </row>
    <row r="195" spans="4:4" s="29" customFormat="1" x14ac:dyDescent="0.3">
      <c r="D195" s="30"/>
    </row>
    <row r="196" spans="4:4" s="29" customFormat="1" x14ac:dyDescent="0.3">
      <c r="D196" s="30"/>
    </row>
    <row r="197" spans="4:4" s="29" customFormat="1" x14ac:dyDescent="0.3">
      <c r="D197" s="30"/>
    </row>
    <row r="198" spans="4:4" s="29" customFormat="1" x14ac:dyDescent="0.3">
      <c r="D198" s="30"/>
    </row>
    <row r="199" spans="4:4" s="29" customFormat="1" x14ac:dyDescent="0.3">
      <c r="D199" s="30"/>
    </row>
    <row r="200" spans="4:4" s="29" customFormat="1" x14ac:dyDescent="0.3">
      <c r="D200" s="30"/>
    </row>
    <row r="201" spans="4:4" s="29" customFormat="1" x14ac:dyDescent="0.3">
      <c r="D201" s="30"/>
    </row>
    <row r="202" spans="4:4" s="29" customFormat="1" x14ac:dyDescent="0.3">
      <c r="D202" s="30"/>
    </row>
    <row r="203" spans="4:4" s="29" customFormat="1" x14ac:dyDescent="0.3">
      <c r="D203" s="30"/>
    </row>
    <row r="204" spans="4:4" s="29" customFormat="1" x14ac:dyDescent="0.3">
      <c r="D204" s="30"/>
    </row>
    <row r="205" spans="4:4" s="29" customFormat="1" x14ac:dyDescent="0.3">
      <c r="D205" s="30"/>
    </row>
    <row r="206" spans="4:4" s="29" customFormat="1" x14ac:dyDescent="0.3">
      <c r="D206" s="30"/>
    </row>
    <row r="207" spans="4:4" s="29" customFormat="1" x14ac:dyDescent="0.3">
      <c r="D207" s="30"/>
    </row>
    <row r="208" spans="4:4" s="29" customFormat="1" x14ac:dyDescent="0.3">
      <c r="D208" s="30"/>
    </row>
    <row r="209" spans="4:4" s="29" customFormat="1" x14ac:dyDescent="0.3">
      <c r="D209" s="30"/>
    </row>
    <row r="210" spans="4:4" s="29" customFormat="1" x14ac:dyDescent="0.3">
      <c r="D210" s="30"/>
    </row>
    <row r="211" spans="4:4" s="29" customFormat="1" x14ac:dyDescent="0.3">
      <c r="D211" s="30"/>
    </row>
    <row r="212" spans="4:4" s="29" customFormat="1" x14ac:dyDescent="0.3">
      <c r="D212" s="30"/>
    </row>
    <row r="213" spans="4:4" s="29" customFormat="1" x14ac:dyDescent="0.3">
      <c r="D213" s="30"/>
    </row>
    <row r="214" spans="4:4" s="29" customFormat="1" x14ac:dyDescent="0.3">
      <c r="D214" s="30"/>
    </row>
    <row r="215" spans="4:4" s="29" customFormat="1" x14ac:dyDescent="0.3">
      <c r="D215" s="30"/>
    </row>
    <row r="216" spans="4:4" s="29" customFormat="1" x14ac:dyDescent="0.3">
      <c r="D216" s="30"/>
    </row>
    <row r="217" spans="4:4" s="29" customFormat="1" x14ac:dyDescent="0.3">
      <c r="D217" s="30"/>
    </row>
    <row r="218" spans="4:4" s="29" customFormat="1" x14ac:dyDescent="0.3">
      <c r="D218" s="30"/>
    </row>
    <row r="219" spans="4:4" s="29" customFormat="1" x14ac:dyDescent="0.3">
      <c r="D219" s="30"/>
    </row>
    <row r="220" spans="4:4" s="29" customFormat="1" x14ac:dyDescent="0.3">
      <c r="D220" s="30"/>
    </row>
    <row r="221" spans="4:4" s="29" customFormat="1" x14ac:dyDescent="0.3">
      <c r="D221" s="30"/>
    </row>
    <row r="222" spans="4:4" s="29" customFormat="1" x14ac:dyDescent="0.3">
      <c r="D222" s="30"/>
    </row>
    <row r="223" spans="4:4" s="29" customFormat="1" x14ac:dyDescent="0.3">
      <c r="D223" s="30"/>
    </row>
    <row r="224" spans="4:4" s="29" customFormat="1" x14ac:dyDescent="0.3">
      <c r="D224" s="30"/>
    </row>
    <row r="225" spans="4:4" s="29" customFormat="1" x14ac:dyDescent="0.3">
      <c r="D225" s="30"/>
    </row>
    <row r="226" spans="4:4" s="29" customFormat="1" x14ac:dyDescent="0.3">
      <c r="D226" s="30"/>
    </row>
    <row r="227" spans="4:4" s="29" customFormat="1" x14ac:dyDescent="0.3">
      <c r="D227" s="30"/>
    </row>
    <row r="228" spans="4:4" s="29" customFormat="1" x14ac:dyDescent="0.3">
      <c r="D228" s="30"/>
    </row>
    <row r="229" spans="4:4" s="29" customFormat="1" x14ac:dyDescent="0.3">
      <c r="D229" s="30"/>
    </row>
    <row r="230" spans="4:4" s="29" customFormat="1" x14ac:dyDescent="0.3">
      <c r="D230" s="30"/>
    </row>
    <row r="231" spans="4:4" s="29" customFormat="1" x14ac:dyDescent="0.3">
      <c r="D231" s="30"/>
    </row>
    <row r="232" spans="4:4" s="29" customFormat="1" x14ac:dyDescent="0.3">
      <c r="D232" s="30"/>
    </row>
    <row r="233" spans="4:4" s="29" customFormat="1" x14ac:dyDescent="0.3">
      <c r="D233" s="30"/>
    </row>
    <row r="234" spans="4:4" s="29" customFormat="1" x14ac:dyDescent="0.3">
      <c r="D234" s="30"/>
    </row>
    <row r="235" spans="4:4" s="29" customFormat="1" x14ac:dyDescent="0.3">
      <c r="D235" s="30"/>
    </row>
    <row r="236" spans="4:4" s="29" customFormat="1" x14ac:dyDescent="0.3">
      <c r="D236" s="30"/>
    </row>
    <row r="237" spans="4:4" s="29" customFormat="1" x14ac:dyDescent="0.3">
      <c r="D237" s="30"/>
    </row>
    <row r="238" spans="4:4" s="29" customFormat="1" x14ac:dyDescent="0.3">
      <c r="D238" s="30"/>
    </row>
    <row r="239" spans="4:4" s="29" customFormat="1" x14ac:dyDescent="0.3">
      <c r="D239" s="30"/>
    </row>
    <row r="240" spans="4:4" s="29" customFormat="1" x14ac:dyDescent="0.3">
      <c r="D240" s="30"/>
    </row>
    <row r="241" spans="4:4" s="29" customFormat="1" x14ac:dyDescent="0.3">
      <c r="D241" s="30"/>
    </row>
    <row r="242" spans="4:4" s="29" customFormat="1" x14ac:dyDescent="0.3">
      <c r="D242" s="30"/>
    </row>
    <row r="243" spans="4:4" s="29" customFormat="1" x14ac:dyDescent="0.3">
      <c r="D243" s="30"/>
    </row>
    <row r="244" spans="4:4" s="29" customFormat="1" x14ac:dyDescent="0.3">
      <c r="D244" s="30"/>
    </row>
    <row r="245" spans="4:4" s="29" customFormat="1" x14ac:dyDescent="0.3">
      <c r="D245" s="30"/>
    </row>
    <row r="246" spans="4:4" s="29" customFormat="1" x14ac:dyDescent="0.3">
      <c r="D246" s="30"/>
    </row>
    <row r="247" spans="4:4" s="29" customFormat="1" x14ac:dyDescent="0.3">
      <c r="D247" s="30"/>
    </row>
    <row r="248" spans="4:4" s="29" customFormat="1" x14ac:dyDescent="0.3">
      <c r="D248" s="30"/>
    </row>
    <row r="249" spans="4:4" s="29" customFormat="1" x14ac:dyDescent="0.3">
      <c r="D249" s="30"/>
    </row>
    <row r="250" spans="4:4" s="29" customFormat="1" x14ac:dyDescent="0.3">
      <c r="D250" s="30"/>
    </row>
    <row r="251" spans="4:4" s="29" customFormat="1" x14ac:dyDescent="0.3">
      <c r="D251" s="30"/>
    </row>
    <row r="252" spans="4:4" s="29" customFormat="1" x14ac:dyDescent="0.3">
      <c r="D252" s="30"/>
    </row>
    <row r="253" spans="4:4" s="29" customFormat="1" x14ac:dyDescent="0.3">
      <c r="D253" s="30"/>
    </row>
    <row r="254" spans="4:4" s="29" customFormat="1" x14ac:dyDescent="0.3">
      <c r="D254" s="30"/>
    </row>
    <row r="255" spans="4:4" s="29" customFormat="1" x14ac:dyDescent="0.3">
      <c r="D255" s="30"/>
    </row>
    <row r="256" spans="4:4" s="29" customFormat="1" x14ac:dyDescent="0.3">
      <c r="D256" s="30"/>
    </row>
    <row r="257" spans="4:4" s="29" customFormat="1" x14ac:dyDescent="0.3">
      <c r="D257" s="30"/>
    </row>
    <row r="258" spans="4:4" s="29" customFormat="1" x14ac:dyDescent="0.3">
      <c r="D258" s="30"/>
    </row>
    <row r="259" spans="4:4" s="29" customFormat="1" x14ac:dyDescent="0.3">
      <c r="D259" s="30"/>
    </row>
    <row r="260" spans="4:4" s="29" customFormat="1" x14ac:dyDescent="0.3">
      <c r="D260" s="30"/>
    </row>
    <row r="261" spans="4:4" s="29" customFormat="1" x14ac:dyDescent="0.3">
      <c r="D261" s="30"/>
    </row>
    <row r="262" spans="4:4" s="29" customFormat="1" x14ac:dyDescent="0.3">
      <c r="D262" s="30"/>
    </row>
    <row r="263" spans="4:4" s="29" customFormat="1" x14ac:dyDescent="0.3">
      <c r="D263" s="30"/>
    </row>
    <row r="264" spans="4:4" s="29" customFormat="1" x14ac:dyDescent="0.3">
      <c r="D264" s="30"/>
    </row>
    <row r="265" spans="4:4" s="29" customFormat="1" x14ac:dyDescent="0.3">
      <c r="D265" s="30"/>
    </row>
    <row r="266" spans="4:4" s="29" customFormat="1" x14ac:dyDescent="0.3">
      <c r="D266" s="30"/>
    </row>
    <row r="267" spans="4:4" s="29" customFormat="1" x14ac:dyDescent="0.3">
      <c r="D267" s="30"/>
    </row>
    <row r="268" spans="4:4" s="29" customFormat="1" x14ac:dyDescent="0.3">
      <c r="D268" s="30"/>
    </row>
    <row r="269" spans="4:4" s="29" customFormat="1" x14ac:dyDescent="0.3">
      <c r="D269" s="30"/>
    </row>
    <row r="270" spans="4:4" s="29" customFormat="1" x14ac:dyDescent="0.3">
      <c r="D270" s="30"/>
    </row>
    <row r="271" spans="4:4" s="29" customFormat="1" x14ac:dyDescent="0.3">
      <c r="D271" s="30"/>
    </row>
    <row r="272" spans="4:4" s="29" customFormat="1" x14ac:dyDescent="0.3">
      <c r="D272" s="30"/>
    </row>
    <row r="273" spans="4:4" s="29" customFormat="1" x14ac:dyDescent="0.3">
      <c r="D273" s="30"/>
    </row>
    <row r="274" spans="4:4" s="29" customFormat="1" x14ac:dyDescent="0.3">
      <c r="D274" s="30"/>
    </row>
    <row r="275" spans="4:4" s="29" customFormat="1" x14ac:dyDescent="0.3">
      <c r="D275" s="30"/>
    </row>
    <row r="276" spans="4:4" s="29" customFormat="1" x14ac:dyDescent="0.3">
      <c r="D276" s="30"/>
    </row>
    <row r="277" spans="4:4" s="29" customFormat="1" x14ac:dyDescent="0.3">
      <c r="D277" s="30"/>
    </row>
    <row r="278" spans="4:4" s="29" customFormat="1" x14ac:dyDescent="0.3">
      <c r="D278" s="30"/>
    </row>
    <row r="279" spans="4:4" s="29" customFormat="1" x14ac:dyDescent="0.3">
      <c r="D279" s="30"/>
    </row>
    <row r="280" spans="4:4" s="29" customFormat="1" x14ac:dyDescent="0.3">
      <c r="D280" s="30"/>
    </row>
    <row r="281" spans="4:4" s="29" customFormat="1" x14ac:dyDescent="0.3">
      <c r="D281" s="30"/>
    </row>
    <row r="282" spans="4:4" s="29" customFormat="1" x14ac:dyDescent="0.3">
      <c r="D282" s="30"/>
    </row>
    <row r="283" spans="4:4" s="29" customFormat="1" x14ac:dyDescent="0.3">
      <c r="D283" s="30"/>
    </row>
    <row r="284" spans="4:4" s="29" customFormat="1" x14ac:dyDescent="0.3">
      <c r="D284" s="30"/>
    </row>
    <row r="285" spans="4:4" s="29" customFormat="1" x14ac:dyDescent="0.3">
      <c r="D285" s="30"/>
    </row>
    <row r="286" spans="4:4" s="29" customFormat="1" x14ac:dyDescent="0.3">
      <c r="D286" s="30"/>
    </row>
    <row r="287" spans="4:4" s="29" customFormat="1" x14ac:dyDescent="0.3">
      <c r="D287" s="30"/>
    </row>
  </sheetData>
  <dataValidations count="1">
    <dataValidation type="list" allowBlank="1" showInputMessage="1" showErrorMessage="1" sqref="D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D65526 IX65526 ST65526 ACP65526 AML65526 AWH65526 BGD65526 BPZ65526 BZV65526 CJR65526 CTN65526 DDJ65526 DNF65526 DXB65526 EGX65526 EQT65526 FAP65526 FKL65526 FUH65526 GED65526 GNZ65526 GXV65526 HHR65526 HRN65526 IBJ65526 ILF65526 IVB65526 JEX65526 JOT65526 JYP65526 KIL65526 KSH65526 LCD65526 LLZ65526 LVV65526 MFR65526 MPN65526 MZJ65526 NJF65526 NTB65526 OCX65526 OMT65526 OWP65526 PGL65526 PQH65526 QAD65526 QJZ65526 QTV65526 RDR65526 RNN65526 RXJ65526 SHF65526 SRB65526 TAX65526 TKT65526 TUP65526 UEL65526 UOH65526 UYD65526 VHZ65526 VRV65526 WBR65526 WLN65526 WVJ65526 D131062 IX131062 ST131062 ACP131062 AML131062 AWH131062 BGD131062 BPZ131062 BZV131062 CJR131062 CTN131062 DDJ131062 DNF131062 DXB131062 EGX131062 EQT131062 FAP131062 FKL131062 FUH131062 GED131062 GNZ131062 GXV131062 HHR131062 HRN131062 IBJ131062 ILF131062 IVB131062 JEX131062 JOT131062 JYP131062 KIL131062 KSH131062 LCD131062 LLZ131062 LVV131062 MFR131062 MPN131062 MZJ131062 NJF131062 NTB131062 OCX131062 OMT131062 OWP131062 PGL131062 PQH131062 QAD131062 QJZ131062 QTV131062 RDR131062 RNN131062 RXJ131062 SHF131062 SRB131062 TAX131062 TKT131062 TUP131062 UEL131062 UOH131062 UYD131062 VHZ131062 VRV131062 WBR131062 WLN131062 WVJ131062 D196598 IX196598 ST196598 ACP196598 AML196598 AWH196598 BGD196598 BPZ196598 BZV196598 CJR196598 CTN196598 DDJ196598 DNF196598 DXB196598 EGX196598 EQT196598 FAP196598 FKL196598 FUH196598 GED196598 GNZ196598 GXV196598 HHR196598 HRN196598 IBJ196598 ILF196598 IVB196598 JEX196598 JOT196598 JYP196598 KIL196598 KSH196598 LCD196598 LLZ196598 LVV196598 MFR196598 MPN196598 MZJ196598 NJF196598 NTB196598 OCX196598 OMT196598 OWP196598 PGL196598 PQH196598 QAD196598 QJZ196598 QTV196598 RDR196598 RNN196598 RXJ196598 SHF196598 SRB196598 TAX196598 TKT196598 TUP196598 UEL196598 UOH196598 UYD196598 VHZ196598 VRV196598 WBR196598 WLN196598 WVJ196598 D262134 IX262134 ST262134 ACP262134 AML262134 AWH262134 BGD262134 BPZ262134 BZV262134 CJR262134 CTN262134 DDJ262134 DNF262134 DXB262134 EGX262134 EQT262134 FAP262134 FKL262134 FUH262134 GED262134 GNZ262134 GXV262134 HHR262134 HRN262134 IBJ262134 ILF262134 IVB262134 JEX262134 JOT262134 JYP262134 KIL262134 KSH262134 LCD262134 LLZ262134 LVV262134 MFR262134 MPN262134 MZJ262134 NJF262134 NTB262134 OCX262134 OMT262134 OWP262134 PGL262134 PQH262134 QAD262134 QJZ262134 QTV262134 RDR262134 RNN262134 RXJ262134 SHF262134 SRB262134 TAX262134 TKT262134 TUP262134 UEL262134 UOH262134 UYD262134 VHZ262134 VRV262134 WBR262134 WLN262134 WVJ262134 D327670 IX327670 ST327670 ACP327670 AML327670 AWH327670 BGD327670 BPZ327670 BZV327670 CJR327670 CTN327670 DDJ327670 DNF327670 DXB327670 EGX327670 EQT327670 FAP327670 FKL327670 FUH327670 GED327670 GNZ327670 GXV327670 HHR327670 HRN327670 IBJ327670 ILF327670 IVB327670 JEX327670 JOT327670 JYP327670 KIL327670 KSH327670 LCD327670 LLZ327670 LVV327670 MFR327670 MPN327670 MZJ327670 NJF327670 NTB327670 OCX327670 OMT327670 OWP327670 PGL327670 PQH327670 QAD327670 QJZ327670 QTV327670 RDR327670 RNN327670 RXJ327670 SHF327670 SRB327670 TAX327670 TKT327670 TUP327670 UEL327670 UOH327670 UYD327670 VHZ327670 VRV327670 WBR327670 WLN327670 WVJ327670 D393206 IX393206 ST393206 ACP393206 AML393206 AWH393206 BGD393206 BPZ393206 BZV393206 CJR393206 CTN393206 DDJ393206 DNF393206 DXB393206 EGX393206 EQT393206 FAP393206 FKL393206 FUH393206 GED393206 GNZ393206 GXV393206 HHR393206 HRN393206 IBJ393206 ILF393206 IVB393206 JEX393206 JOT393206 JYP393206 KIL393206 KSH393206 LCD393206 LLZ393206 LVV393206 MFR393206 MPN393206 MZJ393206 NJF393206 NTB393206 OCX393206 OMT393206 OWP393206 PGL393206 PQH393206 QAD393206 QJZ393206 QTV393206 RDR393206 RNN393206 RXJ393206 SHF393206 SRB393206 TAX393206 TKT393206 TUP393206 UEL393206 UOH393206 UYD393206 VHZ393206 VRV393206 WBR393206 WLN393206 WVJ393206 D458742 IX458742 ST458742 ACP458742 AML458742 AWH458742 BGD458742 BPZ458742 BZV458742 CJR458742 CTN458742 DDJ458742 DNF458742 DXB458742 EGX458742 EQT458742 FAP458742 FKL458742 FUH458742 GED458742 GNZ458742 GXV458742 HHR458742 HRN458742 IBJ458742 ILF458742 IVB458742 JEX458742 JOT458742 JYP458742 KIL458742 KSH458742 LCD458742 LLZ458742 LVV458742 MFR458742 MPN458742 MZJ458742 NJF458742 NTB458742 OCX458742 OMT458742 OWP458742 PGL458742 PQH458742 QAD458742 QJZ458742 QTV458742 RDR458742 RNN458742 RXJ458742 SHF458742 SRB458742 TAX458742 TKT458742 TUP458742 UEL458742 UOH458742 UYD458742 VHZ458742 VRV458742 WBR458742 WLN458742 WVJ458742 D524278 IX524278 ST524278 ACP524278 AML524278 AWH524278 BGD524278 BPZ524278 BZV524278 CJR524278 CTN524278 DDJ524278 DNF524278 DXB524278 EGX524278 EQT524278 FAP524278 FKL524278 FUH524278 GED524278 GNZ524278 GXV524278 HHR524278 HRN524278 IBJ524278 ILF524278 IVB524278 JEX524278 JOT524278 JYP524278 KIL524278 KSH524278 LCD524278 LLZ524278 LVV524278 MFR524278 MPN524278 MZJ524278 NJF524278 NTB524278 OCX524278 OMT524278 OWP524278 PGL524278 PQH524278 QAD524278 QJZ524278 QTV524278 RDR524278 RNN524278 RXJ524278 SHF524278 SRB524278 TAX524278 TKT524278 TUP524278 UEL524278 UOH524278 UYD524278 VHZ524278 VRV524278 WBR524278 WLN524278 WVJ524278 D589814 IX589814 ST589814 ACP589814 AML589814 AWH589814 BGD589814 BPZ589814 BZV589814 CJR589814 CTN589814 DDJ589814 DNF589814 DXB589814 EGX589814 EQT589814 FAP589814 FKL589814 FUH589814 GED589814 GNZ589814 GXV589814 HHR589814 HRN589814 IBJ589814 ILF589814 IVB589814 JEX589814 JOT589814 JYP589814 KIL589814 KSH589814 LCD589814 LLZ589814 LVV589814 MFR589814 MPN589814 MZJ589814 NJF589814 NTB589814 OCX589814 OMT589814 OWP589814 PGL589814 PQH589814 QAD589814 QJZ589814 QTV589814 RDR589814 RNN589814 RXJ589814 SHF589814 SRB589814 TAX589814 TKT589814 TUP589814 UEL589814 UOH589814 UYD589814 VHZ589814 VRV589814 WBR589814 WLN589814 WVJ589814 D655350 IX655350 ST655350 ACP655350 AML655350 AWH655350 BGD655350 BPZ655350 BZV655350 CJR655350 CTN655350 DDJ655350 DNF655350 DXB655350 EGX655350 EQT655350 FAP655350 FKL655350 FUH655350 GED655350 GNZ655350 GXV655350 HHR655350 HRN655350 IBJ655350 ILF655350 IVB655350 JEX655350 JOT655350 JYP655350 KIL655350 KSH655350 LCD655350 LLZ655350 LVV655350 MFR655350 MPN655350 MZJ655350 NJF655350 NTB655350 OCX655350 OMT655350 OWP655350 PGL655350 PQH655350 QAD655350 QJZ655350 QTV655350 RDR655350 RNN655350 RXJ655350 SHF655350 SRB655350 TAX655350 TKT655350 TUP655350 UEL655350 UOH655350 UYD655350 VHZ655350 VRV655350 WBR655350 WLN655350 WVJ655350 D720886 IX720886 ST720886 ACP720886 AML720886 AWH720886 BGD720886 BPZ720886 BZV720886 CJR720886 CTN720886 DDJ720886 DNF720886 DXB720886 EGX720886 EQT720886 FAP720886 FKL720886 FUH720886 GED720886 GNZ720886 GXV720886 HHR720886 HRN720886 IBJ720886 ILF720886 IVB720886 JEX720886 JOT720886 JYP720886 KIL720886 KSH720886 LCD720886 LLZ720886 LVV720886 MFR720886 MPN720886 MZJ720886 NJF720886 NTB720886 OCX720886 OMT720886 OWP720886 PGL720886 PQH720886 QAD720886 QJZ720886 QTV720886 RDR720886 RNN720886 RXJ720886 SHF720886 SRB720886 TAX720886 TKT720886 TUP720886 UEL720886 UOH720886 UYD720886 VHZ720886 VRV720886 WBR720886 WLN720886 WVJ720886 D786422 IX786422 ST786422 ACP786422 AML786422 AWH786422 BGD786422 BPZ786422 BZV786422 CJR786422 CTN786422 DDJ786422 DNF786422 DXB786422 EGX786422 EQT786422 FAP786422 FKL786422 FUH786422 GED786422 GNZ786422 GXV786422 HHR786422 HRN786422 IBJ786422 ILF786422 IVB786422 JEX786422 JOT786422 JYP786422 KIL786422 KSH786422 LCD786422 LLZ786422 LVV786422 MFR786422 MPN786422 MZJ786422 NJF786422 NTB786422 OCX786422 OMT786422 OWP786422 PGL786422 PQH786422 QAD786422 QJZ786422 QTV786422 RDR786422 RNN786422 RXJ786422 SHF786422 SRB786422 TAX786422 TKT786422 TUP786422 UEL786422 UOH786422 UYD786422 VHZ786422 VRV786422 WBR786422 WLN786422 WVJ786422 D851958 IX851958 ST851958 ACP851958 AML851958 AWH851958 BGD851958 BPZ851958 BZV851958 CJR851958 CTN851958 DDJ851958 DNF851958 DXB851958 EGX851958 EQT851958 FAP851958 FKL851958 FUH851958 GED851958 GNZ851958 GXV851958 HHR851958 HRN851958 IBJ851958 ILF851958 IVB851958 JEX851958 JOT851958 JYP851958 KIL851958 KSH851958 LCD851958 LLZ851958 LVV851958 MFR851958 MPN851958 MZJ851958 NJF851958 NTB851958 OCX851958 OMT851958 OWP851958 PGL851958 PQH851958 QAD851958 QJZ851958 QTV851958 RDR851958 RNN851958 RXJ851958 SHF851958 SRB851958 TAX851958 TKT851958 TUP851958 UEL851958 UOH851958 UYD851958 VHZ851958 VRV851958 WBR851958 WLN851958 WVJ851958 D917494 IX917494 ST917494 ACP917494 AML917494 AWH917494 BGD917494 BPZ917494 BZV917494 CJR917494 CTN917494 DDJ917494 DNF917494 DXB917494 EGX917494 EQT917494 FAP917494 FKL917494 FUH917494 GED917494 GNZ917494 GXV917494 HHR917494 HRN917494 IBJ917494 ILF917494 IVB917494 JEX917494 JOT917494 JYP917494 KIL917494 KSH917494 LCD917494 LLZ917494 LVV917494 MFR917494 MPN917494 MZJ917494 NJF917494 NTB917494 OCX917494 OMT917494 OWP917494 PGL917494 PQH917494 QAD917494 QJZ917494 QTV917494 RDR917494 RNN917494 RXJ917494 SHF917494 SRB917494 TAX917494 TKT917494 TUP917494 UEL917494 UOH917494 UYD917494 VHZ917494 VRV917494 WBR917494 WLN917494 WVJ917494 D983030 IX983030 ST983030 ACP983030 AML983030 AWH983030 BGD983030 BPZ983030 BZV983030 CJR983030 CTN983030 DDJ983030 DNF983030 DXB983030 EGX983030 EQT983030 FAP983030 FKL983030 FUH983030 GED983030 GNZ983030 GXV983030 HHR983030 HRN983030 IBJ983030 ILF983030 IVB983030 JEX983030 JOT983030 JYP983030 KIL983030 KSH983030 LCD983030 LLZ983030 LVV983030 MFR983030 MPN983030 MZJ983030 NJF983030 NTB983030 OCX983030 OMT983030 OWP983030 PGL983030 PQH983030 QAD983030 QJZ983030 QTV983030 RDR983030 RNN983030 RXJ983030 SHF983030 SRB983030 TAX983030 TKT983030 TUP983030 UEL983030 UOH983030 UYD983030 VHZ983030 VRV983030 WBR983030 WLN983030 WVJ983030" xr:uid="{00000000-0002-0000-0400-000000000000}">
      <formula1>"1,2,3,4,5,6,7,8"</formula1>
    </dataValidation>
  </dataValidations>
  <pageMargins left="0.47244094488188981" right="0.47244094488188981" top="1.1811023622047245" bottom="0.78740157480314965" header="0.31496062992125984" footer="0.31496062992125984"/>
  <pageSetup paperSize="9" orientation="portrait" horizontalDpi="1200" verticalDpi="1200" r:id="rId1"/>
  <headerFooter>
    <oddHeader>&amp;L&amp;"+,Standard"&amp;12 Jan Schäfer-Kunz
 &amp;"+,Fett"Buchführung und Jahresabschluss</oddHeader>
    <oddFooter>&amp;L&amp;8 Copyright © Schäffer-Poeschel Verlag für Wirtschaft · Steuern · Recht GmbH&amp;R&amp;8&amp;F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87"/>
  <sheetViews>
    <sheetView zoomScaleNormal="100" workbookViewId="0">
      <selection activeCell="B2" sqref="B2"/>
    </sheetView>
  </sheetViews>
  <sheetFormatPr baseColWidth="10" defaultRowHeight="14.4" x14ac:dyDescent="0.3"/>
  <cols>
    <col min="1" max="1" width="2.6640625" style="21" customWidth="1"/>
    <col min="2" max="2" width="19.77734375" style="21" bestFit="1" customWidth="1"/>
    <col min="3" max="3" width="27.33203125" style="21" customWidth="1"/>
    <col min="4" max="4" width="27.33203125" style="20" customWidth="1"/>
    <col min="5" max="5" width="2.6640625" style="21" customWidth="1"/>
    <col min="6" max="9" width="17.109375" style="21" customWidth="1"/>
    <col min="10" max="256" width="11.5546875" style="21"/>
    <col min="257" max="257" width="37.109375" style="21" customWidth="1"/>
    <col min="258" max="265" width="17.109375" style="21" customWidth="1"/>
    <col min="266" max="512" width="11.5546875" style="21"/>
    <col min="513" max="513" width="37.109375" style="21" customWidth="1"/>
    <col min="514" max="521" width="17.109375" style="21" customWidth="1"/>
    <col min="522" max="768" width="11.5546875" style="21"/>
    <col min="769" max="769" width="37.109375" style="21" customWidth="1"/>
    <col min="770" max="777" width="17.109375" style="21" customWidth="1"/>
    <col min="778" max="1024" width="11.5546875" style="21"/>
    <col min="1025" max="1025" width="37.109375" style="21" customWidth="1"/>
    <col min="1026" max="1033" width="17.109375" style="21" customWidth="1"/>
    <col min="1034" max="1280" width="11.5546875" style="21"/>
    <col min="1281" max="1281" width="37.109375" style="21" customWidth="1"/>
    <col min="1282" max="1289" width="17.109375" style="21" customWidth="1"/>
    <col min="1290" max="1536" width="11.5546875" style="21"/>
    <col min="1537" max="1537" width="37.109375" style="21" customWidth="1"/>
    <col min="1538" max="1545" width="17.109375" style="21" customWidth="1"/>
    <col min="1546" max="1792" width="11.5546875" style="21"/>
    <col min="1793" max="1793" width="37.109375" style="21" customWidth="1"/>
    <col min="1794" max="1801" width="17.109375" style="21" customWidth="1"/>
    <col min="1802" max="2048" width="11.5546875" style="21"/>
    <col min="2049" max="2049" width="37.109375" style="21" customWidth="1"/>
    <col min="2050" max="2057" width="17.109375" style="21" customWidth="1"/>
    <col min="2058" max="2304" width="11.5546875" style="21"/>
    <col min="2305" max="2305" width="37.109375" style="21" customWidth="1"/>
    <col min="2306" max="2313" width="17.109375" style="21" customWidth="1"/>
    <col min="2314" max="2560" width="11.5546875" style="21"/>
    <col min="2561" max="2561" width="37.109375" style="21" customWidth="1"/>
    <col min="2562" max="2569" width="17.109375" style="21" customWidth="1"/>
    <col min="2570" max="2816" width="11.5546875" style="21"/>
    <col min="2817" max="2817" width="37.109375" style="21" customWidth="1"/>
    <col min="2818" max="2825" width="17.109375" style="21" customWidth="1"/>
    <col min="2826" max="3072" width="11.5546875" style="21"/>
    <col min="3073" max="3073" width="37.109375" style="21" customWidth="1"/>
    <col min="3074" max="3081" width="17.109375" style="21" customWidth="1"/>
    <col min="3082" max="3328" width="11.5546875" style="21"/>
    <col min="3329" max="3329" width="37.109375" style="21" customWidth="1"/>
    <col min="3330" max="3337" width="17.109375" style="21" customWidth="1"/>
    <col min="3338" max="3584" width="11.5546875" style="21"/>
    <col min="3585" max="3585" width="37.109375" style="21" customWidth="1"/>
    <col min="3586" max="3593" width="17.109375" style="21" customWidth="1"/>
    <col min="3594" max="3840" width="11.5546875" style="21"/>
    <col min="3841" max="3841" width="37.109375" style="21" customWidth="1"/>
    <col min="3842" max="3849" width="17.109375" style="21" customWidth="1"/>
    <col min="3850" max="4096" width="11.5546875" style="21"/>
    <col min="4097" max="4097" width="37.109375" style="21" customWidth="1"/>
    <col min="4098" max="4105" width="17.109375" style="21" customWidth="1"/>
    <col min="4106" max="4352" width="11.5546875" style="21"/>
    <col min="4353" max="4353" width="37.109375" style="21" customWidth="1"/>
    <col min="4354" max="4361" width="17.109375" style="21" customWidth="1"/>
    <col min="4362" max="4608" width="11.5546875" style="21"/>
    <col min="4609" max="4609" width="37.109375" style="21" customWidth="1"/>
    <col min="4610" max="4617" width="17.109375" style="21" customWidth="1"/>
    <col min="4618" max="4864" width="11.5546875" style="21"/>
    <col min="4865" max="4865" width="37.109375" style="21" customWidth="1"/>
    <col min="4866" max="4873" width="17.109375" style="21" customWidth="1"/>
    <col min="4874" max="5120" width="11.5546875" style="21"/>
    <col min="5121" max="5121" width="37.109375" style="21" customWidth="1"/>
    <col min="5122" max="5129" width="17.109375" style="21" customWidth="1"/>
    <col min="5130" max="5376" width="11.5546875" style="21"/>
    <col min="5377" max="5377" width="37.109375" style="21" customWidth="1"/>
    <col min="5378" max="5385" width="17.109375" style="21" customWidth="1"/>
    <col min="5386" max="5632" width="11.5546875" style="21"/>
    <col min="5633" max="5633" width="37.109375" style="21" customWidth="1"/>
    <col min="5634" max="5641" width="17.109375" style="21" customWidth="1"/>
    <col min="5642" max="5888" width="11.5546875" style="21"/>
    <col min="5889" max="5889" width="37.109375" style="21" customWidth="1"/>
    <col min="5890" max="5897" width="17.109375" style="21" customWidth="1"/>
    <col min="5898" max="6144" width="11.5546875" style="21"/>
    <col min="6145" max="6145" width="37.109375" style="21" customWidth="1"/>
    <col min="6146" max="6153" width="17.109375" style="21" customWidth="1"/>
    <col min="6154" max="6400" width="11.5546875" style="21"/>
    <col min="6401" max="6401" width="37.109375" style="21" customWidth="1"/>
    <col min="6402" max="6409" width="17.109375" style="21" customWidth="1"/>
    <col min="6410" max="6656" width="11.5546875" style="21"/>
    <col min="6657" max="6657" width="37.109375" style="21" customWidth="1"/>
    <col min="6658" max="6665" width="17.109375" style="21" customWidth="1"/>
    <col min="6666" max="6912" width="11.5546875" style="21"/>
    <col min="6913" max="6913" width="37.109375" style="21" customWidth="1"/>
    <col min="6914" max="6921" width="17.109375" style="21" customWidth="1"/>
    <col min="6922" max="7168" width="11.5546875" style="21"/>
    <col min="7169" max="7169" width="37.109375" style="21" customWidth="1"/>
    <col min="7170" max="7177" width="17.109375" style="21" customWidth="1"/>
    <col min="7178" max="7424" width="11.5546875" style="21"/>
    <col min="7425" max="7425" width="37.109375" style="21" customWidth="1"/>
    <col min="7426" max="7433" width="17.109375" style="21" customWidth="1"/>
    <col min="7434" max="7680" width="11.5546875" style="21"/>
    <col min="7681" max="7681" width="37.109375" style="21" customWidth="1"/>
    <col min="7682" max="7689" width="17.109375" style="21" customWidth="1"/>
    <col min="7690" max="7936" width="11.5546875" style="21"/>
    <col min="7937" max="7937" width="37.109375" style="21" customWidth="1"/>
    <col min="7938" max="7945" width="17.109375" style="21" customWidth="1"/>
    <col min="7946" max="8192" width="11.5546875" style="21"/>
    <col min="8193" max="8193" width="37.109375" style="21" customWidth="1"/>
    <col min="8194" max="8201" width="17.109375" style="21" customWidth="1"/>
    <col min="8202" max="8448" width="11.5546875" style="21"/>
    <col min="8449" max="8449" width="37.109375" style="21" customWidth="1"/>
    <col min="8450" max="8457" width="17.109375" style="21" customWidth="1"/>
    <col min="8458" max="8704" width="11.5546875" style="21"/>
    <col min="8705" max="8705" width="37.109375" style="21" customWidth="1"/>
    <col min="8706" max="8713" width="17.109375" style="21" customWidth="1"/>
    <col min="8714" max="8960" width="11.5546875" style="21"/>
    <col min="8961" max="8961" width="37.109375" style="21" customWidth="1"/>
    <col min="8962" max="8969" width="17.109375" style="21" customWidth="1"/>
    <col min="8970" max="9216" width="11.5546875" style="21"/>
    <col min="9217" max="9217" width="37.109375" style="21" customWidth="1"/>
    <col min="9218" max="9225" width="17.109375" style="21" customWidth="1"/>
    <col min="9226" max="9472" width="11.5546875" style="21"/>
    <col min="9473" max="9473" width="37.109375" style="21" customWidth="1"/>
    <col min="9474" max="9481" width="17.109375" style="21" customWidth="1"/>
    <col min="9482" max="9728" width="11.5546875" style="21"/>
    <col min="9729" max="9729" width="37.109375" style="21" customWidth="1"/>
    <col min="9730" max="9737" width="17.109375" style="21" customWidth="1"/>
    <col min="9738" max="9984" width="11.5546875" style="21"/>
    <col min="9985" max="9985" width="37.109375" style="21" customWidth="1"/>
    <col min="9986" max="9993" width="17.109375" style="21" customWidth="1"/>
    <col min="9994" max="10240" width="11.5546875" style="21"/>
    <col min="10241" max="10241" width="37.109375" style="21" customWidth="1"/>
    <col min="10242" max="10249" width="17.109375" style="21" customWidth="1"/>
    <col min="10250" max="10496" width="11.5546875" style="21"/>
    <col min="10497" max="10497" width="37.109375" style="21" customWidth="1"/>
    <col min="10498" max="10505" width="17.109375" style="21" customWidth="1"/>
    <col min="10506" max="10752" width="11.5546875" style="21"/>
    <col min="10753" max="10753" width="37.109375" style="21" customWidth="1"/>
    <col min="10754" max="10761" width="17.109375" style="21" customWidth="1"/>
    <col min="10762" max="11008" width="11.5546875" style="21"/>
    <col min="11009" max="11009" width="37.109375" style="21" customWidth="1"/>
    <col min="11010" max="11017" width="17.109375" style="21" customWidth="1"/>
    <col min="11018" max="11264" width="11.5546875" style="21"/>
    <col min="11265" max="11265" width="37.109375" style="21" customWidth="1"/>
    <col min="11266" max="11273" width="17.109375" style="21" customWidth="1"/>
    <col min="11274" max="11520" width="11.5546875" style="21"/>
    <col min="11521" max="11521" width="37.109375" style="21" customWidth="1"/>
    <col min="11522" max="11529" width="17.109375" style="21" customWidth="1"/>
    <col min="11530" max="11776" width="11.5546875" style="21"/>
    <col min="11777" max="11777" width="37.109375" style="21" customWidth="1"/>
    <col min="11778" max="11785" width="17.109375" style="21" customWidth="1"/>
    <col min="11786" max="12032" width="11.5546875" style="21"/>
    <col min="12033" max="12033" width="37.109375" style="21" customWidth="1"/>
    <col min="12034" max="12041" width="17.109375" style="21" customWidth="1"/>
    <col min="12042" max="12288" width="11.5546875" style="21"/>
    <col min="12289" max="12289" width="37.109375" style="21" customWidth="1"/>
    <col min="12290" max="12297" width="17.109375" style="21" customWidth="1"/>
    <col min="12298" max="12544" width="11.5546875" style="21"/>
    <col min="12545" max="12545" width="37.109375" style="21" customWidth="1"/>
    <col min="12546" max="12553" width="17.109375" style="21" customWidth="1"/>
    <col min="12554" max="12800" width="11.5546875" style="21"/>
    <col min="12801" max="12801" width="37.109375" style="21" customWidth="1"/>
    <col min="12802" max="12809" width="17.109375" style="21" customWidth="1"/>
    <col min="12810" max="13056" width="11.5546875" style="21"/>
    <col min="13057" max="13057" width="37.109375" style="21" customWidth="1"/>
    <col min="13058" max="13065" width="17.109375" style="21" customWidth="1"/>
    <col min="13066" max="13312" width="11.5546875" style="21"/>
    <col min="13313" max="13313" width="37.109375" style="21" customWidth="1"/>
    <col min="13314" max="13321" width="17.109375" style="21" customWidth="1"/>
    <col min="13322" max="13568" width="11.5546875" style="21"/>
    <col min="13569" max="13569" width="37.109375" style="21" customWidth="1"/>
    <col min="13570" max="13577" width="17.109375" style="21" customWidth="1"/>
    <col min="13578" max="13824" width="11.5546875" style="21"/>
    <col min="13825" max="13825" width="37.109375" style="21" customWidth="1"/>
    <col min="13826" max="13833" width="17.109375" style="21" customWidth="1"/>
    <col min="13834" max="14080" width="11.5546875" style="21"/>
    <col min="14081" max="14081" width="37.109375" style="21" customWidth="1"/>
    <col min="14082" max="14089" width="17.109375" style="21" customWidth="1"/>
    <col min="14090" max="14336" width="11.5546875" style="21"/>
    <col min="14337" max="14337" width="37.109375" style="21" customWidth="1"/>
    <col min="14338" max="14345" width="17.109375" style="21" customWidth="1"/>
    <col min="14346" max="14592" width="11.5546875" style="21"/>
    <col min="14593" max="14593" width="37.109375" style="21" customWidth="1"/>
    <col min="14594" max="14601" width="17.109375" style="21" customWidth="1"/>
    <col min="14602" max="14848" width="11.5546875" style="21"/>
    <col min="14849" max="14849" width="37.109375" style="21" customWidth="1"/>
    <col min="14850" max="14857" width="17.109375" style="21" customWidth="1"/>
    <col min="14858" max="15104" width="11.5546875" style="21"/>
    <col min="15105" max="15105" width="37.109375" style="21" customWidth="1"/>
    <col min="15106" max="15113" width="17.109375" style="21" customWidth="1"/>
    <col min="15114" max="15360" width="11.5546875" style="21"/>
    <col min="15361" max="15361" width="37.109375" style="21" customWidth="1"/>
    <col min="15362" max="15369" width="17.109375" style="21" customWidth="1"/>
    <col min="15370" max="15616" width="11.5546875" style="21"/>
    <col min="15617" max="15617" width="37.109375" style="21" customWidth="1"/>
    <col min="15618" max="15625" width="17.109375" style="21" customWidth="1"/>
    <col min="15626" max="15872" width="11.5546875" style="21"/>
    <col min="15873" max="15873" width="37.109375" style="21" customWidth="1"/>
    <col min="15874" max="15881" width="17.109375" style="21" customWidth="1"/>
    <col min="15882" max="16128" width="11.5546875" style="21"/>
    <col min="16129" max="16129" width="37.109375" style="21" customWidth="1"/>
    <col min="16130" max="16137" width="17.109375" style="21" customWidth="1"/>
    <col min="16138" max="16384" width="11.5546875" style="21"/>
  </cols>
  <sheetData>
    <row r="1" spans="1:9" x14ac:dyDescent="0.3">
      <c r="C1" s="19"/>
    </row>
    <row r="2" spans="1:9" x14ac:dyDescent="0.3">
      <c r="B2" s="22" t="s">
        <v>33</v>
      </c>
      <c r="C2" s="19"/>
    </row>
    <row r="3" spans="1:9" x14ac:dyDescent="0.3">
      <c r="B3" s="21" t="s">
        <v>43</v>
      </c>
      <c r="C3" s="22"/>
    </row>
    <row r="4" spans="1:9" x14ac:dyDescent="0.3">
      <c r="B4" s="22"/>
      <c r="C4" s="22"/>
      <c r="D4" s="22"/>
      <c r="E4" s="22"/>
      <c r="F4" s="22"/>
      <c r="G4" s="22"/>
      <c r="H4" s="22"/>
      <c r="I4" s="22"/>
    </row>
    <row r="5" spans="1:9" x14ac:dyDescent="0.3">
      <c r="A5" s="24"/>
      <c r="B5" s="24"/>
      <c r="C5" s="21" t="s">
        <v>44</v>
      </c>
      <c r="D5" s="43">
        <v>10000</v>
      </c>
      <c r="E5" s="24"/>
      <c r="F5" s="24"/>
      <c r="G5" s="24"/>
      <c r="H5" s="24"/>
      <c r="I5" s="24"/>
    </row>
    <row r="6" spans="1:9" ht="14.4" customHeight="1" x14ac:dyDescent="0.35">
      <c r="A6" s="25"/>
      <c r="B6" s="25"/>
      <c r="C6" s="21" t="s">
        <v>16</v>
      </c>
      <c r="D6" s="44">
        <v>7.1999999999999995E-2</v>
      </c>
      <c r="E6" s="26"/>
      <c r="F6" s="26"/>
      <c r="G6" s="26"/>
      <c r="H6" s="26"/>
      <c r="I6" s="26"/>
    </row>
    <row r="7" spans="1:9" ht="14.4" customHeight="1" x14ac:dyDescent="0.35">
      <c r="A7" s="28"/>
      <c r="B7" s="27"/>
      <c r="C7" s="21" t="s">
        <v>17</v>
      </c>
      <c r="D7" s="45">
        <v>37194</v>
      </c>
      <c r="E7" s="27"/>
      <c r="F7" s="27"/>
      <c r="G7" s="27"/>
      <c r="H7" s="27"/>
      <c r="I7" s="27"/>
    </row>
    <row r="8" spans="1:9" ht="14.4" customHeight="1" x14ac:dyDescent="0.35">
      <c r="A8" s="28"/>
      <c r="B8" s="27"/>
      <c r="C8" s="21" t="s">
        <v>18</v>
      </c>
      <c r="D8" s="45">
        <v>37256</v>
      </c>
      <c r="E8" s="27"/>
      <c r="F8" s="27"/>
      <c r="G8" s="27"/>
      <c r="H8" s="27"/>
      <c r="I8" s="27"/>
    </row>
    <row r="9" spans="1:9" x14ac:dyDescent="0.3">
      <c r="D9" s="21"/>
    </row>
    <row r="10" spans="1:9" s="29" customFormat="1" x14ac:dyDescent="0.3">
      <c r="A10" s="30"/>
      <c r="B10" s="30"/>
      <c r="D10" s="30"/>
    </row>
    <row r="11" spans="1:9" s="29" customFormat="1" ht="14.4" customHeight="1" x14ac:dyDescent="0.35">
      <c r="C11" s="29" t="s">
        <v>19</v>
      </c>
      <c r="D11" s="30">
        <f>IF(DAY(D8)&gt;30,30,DAY(D8))</f>
        <v>30</v>
      </c>
      <c r="E11" s="31"/>
    </row>
    <row r="12" spans="1:9" s="29" customFormat="1" ht="14.4" customHeight="1" x14ac:dyDescent="0.35">
      <c r="A12" s="30"/>
      <c r="C12" s="29" t="s">
        <v>20</v>
      </c>
      <c r="D12" s="30">
        <f>IF(DAY(D7)&gt;30,30,DAY(D7))</f>
        <v>30</v>
      </c>
      <c r="E12" s="31"/>
    </row>
    <row r="13" spans="1:9" s="29" customFormat="1" x14ac:dyDescent="0.3">
      <c r="C13" s="32" t="s">
        <v>12</v>
      </c>
      <c r="D13" s="33">
        <f>D11-D12</f>
        <v>0</v>
      </c>
    </row>
    <row r="14" spans="1:9" s="29" customFormat="1" x14ac:dyDescent="0.3">
      <c r="D14" s="30"/>
    </row>
    <row r="15" spans="1:9" s="29" customFormat="1" ht="14.4" customHeight="1" x14ac:dyDescent="0.35">
      <c r="C15" s="29" t="s">
        <v>21</v>
      </c>
      <c r="D15" s="30">
        <f>MONTH(D8)</f>
        <v>12</v>
      </c>
    </row>
    <row r="16" spans="1:9" s="29" customFormat="1" ht="14.4" customHeight="1" x14ac:dyDescent="0.35">
      <c r="A16" s="30"/>
      <c r="B16" s="30"/>
      <c r="C16" s="29" t="s">
        <v>22</v>
      </c>
      <c r="D16" s="30">
        <f>MONTH(D7)</f>
        <v>10</v>
      </c>
      <c r="E16" s="31"/>
    </row>
    <row r="17" spans="2:5" s="29" customFormat="1" x14ac:dyDescent="0.3">
      <c r="C17" s="32" t="s">
        <v>13</v>
      </c>
      <c r="D17" s="34">
        <f>D15-D16</f>
        <v>2</v>
      </c>
      <c r="E17" s="31"/>
    </row>
    <row r="18" spans="2:5" s="29" customFormat="1" x14ac:dyDescent="0.3">
      <c r="C18" s="29" t="s">
        <v>12</v>
      </c>
      <c r="D18" s="35">
        <f>D17*30</f>
        <v>60</v>
      </c>
      <c r="E18" s="31"/>
    </row>
    <row r="19" spans="2:5" s="29" customFormat="1" x14ac:dyDescent="0.3">
      <c r="B19" s="30"/>
      <c r="D19" s="30"/>
      <c r="E19" s="31"/>
    </row>
    <row r="20" spans="2:5" s="29" customFormat="1" ht="14.4" customHeight="1" x14ac:dyDescent="0.35">
      <c r="B20" s="30"/>
      <c r="C20" s="29" t="s">
        <v>23</v>
      </c>
      <c r="D20" s="30">
        <f>YEAR(D8)</f>
        <v>2001</v>
      </c>
      <c r="E20" s="31"/>
    </row>
    <row r="21" spans="2:5" s="29" customFormat="1" ht="14.4" customHeight="1" x14ac:dyDescent="0.35">
      <c r="C21" s="29" t="s">
        <v>24</v>
      </c>
      <c r="D21" s="30">
        <f>YEAR(D7)</f>
        <v>2001</v>
      </c>
      <c r="E21" s="31"/>
    </row>
    <row r="22" spans="2:5" s="29" customFormat="1" x14ac:dyDescent="0.3">
      <c r="C22" s="32" t="s">
        <v>14</v>
      </c>
      <c r="D22" s="34">
        <f>D20-D21</f>
        <v>0</v>
      </c>
      <c r="E22" s="31"/>
    </row>
    <row r="23" spans="2:5" s="29" customFormat="1" x14ac:dyDescent="0.3">
      <c r="C23" s="29" t="s">
        <v>12</v>
      </c>
      <c r="D23" s="35">
        <f>D22*360</f>
        <v>0</v>
      </c>
      <c r="E23" s="31"/>
    </row>
    <row r="24" spans="2:5" s="29" customFormat="1" x14ac:dyDescent="0.3">
      <c r="D24" s="35"/>
      <c r="E24" s="31"/>
    </row>
    <row r="25" spans="2:5" s="29" customFormat="1" x14ac:dyDescent="0.3">
      <c r="D25" s="30"/>
      <c r="E25" s="31"/>
    </row>
    <row r="26" spans="2:5" s="29" customFormat="1" x14ac:dyDescent="0.3">
      <c r="C26" s="8" t="s">
        <v>15</v>
      </c>
      <c r="D26" s="46">
        <f>D13+D18+D23</f>
        <v>60</v>
      </c>
      <c r="E26" s="31"/>
    </row>
    <row r="27" spans="2:5" s="29" customFormat="1" ht="14.4" customHeight="1" x14ac:dyDescent="0.35">
      <c r="C27" s="8" t="s">
        <v>45</v>
      </c>
      <c r="D27" s="47">
        <f>D5*D6*D26/360</f>
        <v>120</v>
      </c>
    </row>
    <row r="28" spans="2:5" s="29" customFormat="1" x14ac:dyDescent="0.3">
      <c r="D28" s="30"/>
    </row>
    <row r="29" spans="2:5" s="29" customFormat="1" x14ac:dyDescent="0.3">
      <c r="D29" s="30"/>
    </row>
    <row r="30" spans="2:5" s="29" customFormat="1" x14ac:dyDescent="0.3">
      <c r="D30" s="30"/>
    </row>
    <row r="31" spans="2:5" s="29" customFormat="1" x14ac:dyDescent="0.3">
      <c r="D31" s="30"/>
    </row>
    <row r="32" spans="2:5" s="29" customFormat="1" x14ac:dyDescent="0.3">
      <c r="D32" s="30"/>
    </row>
    <row r="33" spans="4:4" s="29" customFormat="1" x14ac:dyDescent="0.3">
      <c r="D33" s="30"/>
    </row>
    <row r="34" spans="4:4" s="29" customFormat="1" x14ac:dyDescent="0.3">
      <c r="D34" s="30"/>
    </row>
    <row r="35" spans="4:4" s="29" customFormat="1" x14ac:dyDescent="0.3">
      <c r="D35" s="30"/>
    </row>
    <row r="36" spans="4:4" s="29" customFormat="1" x14ac:dyDescent="0.3">
      <c r="D36" s="30"/>
    </row>
    <row r="37" spans="4:4" s="29" customFormat="1" x14ac:dyDescent="0.3">
      <c r="D37" s="30"/>
    </row>
    <row r="38" spans="4:4" s="29" customFormat="1" x14ac:dyDescent="0.3">
      <c r="D38" s="30"/>
    </row>
    <row r="39" spans="4:4" s="29" customFormat="1" x14ac:dyDescent="0.3">
      <c r="D39" s="30"/>
    </row>
    <row r="40" spans="4:4" s="29" customFormat="1" x14ac:dyDescent="0.3">
      <c r="D40" s="30"/>
    </row>
    <row r="41" spans="4:4" s="29" customFormat="1" x14ac:dyDescent="0.3">
      <c r="D41" s="30"/>
    </row>
    <row r="42" spans="4:4" s="29" customFormat="1" x14ac:dyDescent="0.3">
      <c r="D42" s="30"/>
    </row>
    <row r="43" spans="4:4" s="29" customFormat="1" x14ac:dyDescent="0.3">
      <c r="D43" s="30"/>
    </row>
    <row r="44" spans="4:4" s="29" customFormat="1" x14ac:dyDescent="0.3">
      <c r="D44" s="30"/>
    </row>
    <row r="45" spans="4:4" s="29" customFormat="1" x14ac:dyDescent="0.3">
      <c r="D45" s="30"/>
    </row>
    <row r="46" spans="4:4" s="29" customFormat="1" x14ac:dyDescent="0.3">
      <c r="D46" s="30"/>
    </row>
    <row r="47" spans="4:4" s="29" customFormat="1" x14ac:dyDescent="0.3">
      <c r="D47" s="30"/>
    </row>
    <row r="48" spans="4:4" s="29" customFormat="1" x14ac:dyDescent="0.3">
      <c r="D48" s="30"/>
    </row>
    <row r="49" spans="4:4" s="29" customFormat="1" x14ac:dyDescent="0.3">
      <c r="D49" s="30"/>
    </row>
    <row r="50" spans="4:4" s="29" customFormat="1" x14ac:dyDescent="0.3">
      <c r="D50" s="30"/>
    </row>
    <row r="51" spans="4:4" s="29" customFormat="1" x14ac:dyDescent="0.3">
      <c r="D51" s="30"/>
    </row>
    <row r="52" spans="4:4" s="29" customFormat="1" x14ac:dyDescent="0.3">
      <c r="D52" s="30"/>
    </row>
    <row r="53" spans="4:4" s="29" customFormat="1" x14ac:dyDescent="0.3">
      <c r="D53" s="30"/>
    </row>
    <row r="54" spans="4:4" s="29" customFormat="1" x14ac:dyDescent="0.3">
      <c r="D54" s="30"/>
    </row>
    <row r="55" spans="4:4" s="29" customFormat="1" x14ac:dyDescent="0.3">
      <c r="D55" s="30"/>
    </row>
    <row r="56" spans="4:4" s="29" customFormat="1" x14ac:dyDescent="0.3">
      <c r="D56" s="30"/>
    </row>
    <row r="57" spans="4:4" s="29" customFormat="1" x14ac:dyDescent="0.3">
      <c r="D57" s="30"/>
    </row>
    <row r="58" spans="4:4" s="29" customFormat="1" x14ac:dyDescent="0.3">
      <c r="D58" s="30"/>
    </row>
    <row r="59" spans="4:4" s="29" customFormat="1" x14ac:dyDescent="0.3">
      <c r="D59" s="30"/>
    </row>
    <row r="60" spans="4:4" s="29" customFormat="1" x14ac:dyDescent="0.3">
      <c r="D60" s="30"/>
    </row>
    <row r="61" spans="4:4" s="29" customFormat="1" x14ac:dyDescent="0.3">
      <c r="D61" s="30"/>
    </row>
    <row r="62" spans="4:4" s="29" customFormat="1" x14ac:dyDescent="0.3">
      <c r="D62" s="30"/>
    </row>
    <row r="63" spans="4:4" s="29" customFormat="1" x14ac:dyDescent="0.3">
      <c r="D63" s="30"/>
    </row>
    <row r="64" spans="4:4" s="29" customFormat="1" x14ac:dyDescent="0.3">
      <c r="D64" s="30"/>
    </row>
    <row r="65" spans="4:4" s="29" customFormat="1" x14ac:dyDescent="0.3">
      <c r="D65" s="30"/>
    </row>
    <row r="66" spans="4:4" s="29" customFormat="1" x14ac:dyDescent="0.3">
      <c r="D66" s="30"/>
    </row>
    <row r="67" spans="4:4" s="29" customFormat="1" x14ac:dyDescent="0.3">
      <c r="D67" s="30"/>
    </row>
    <row r="68" spans="4:4" s="29" customFormat="1" x14ac:dyDescent="0.3">
      <c r="D68" s="30"/>
    </row>
    <row r="69" spans="4:4" s="29" customFormat="1" x14ac:dyDescent="0.3">
      <c r="D69" s="30"/>
    </row>
    <row r="70" spans="4:4" s="29" customFormat="1" x14ac:dyDescent="0.3">
      <c r="D70" s="30"/>
    </row>
    <row r="71" spans="4:4" s="29" customFormat="1" x14ac:dyDescent="0.3">
      <c r="D71" s="30"/>
    </row>
    <row r="72" spans="4:4" s="29" customFormat="1" x14ac:dyDescent="0.3">
      <c r="D72" s="30"/>
    </row>
    <row r="73" spans="4:4" s="29" customFormat="1" x14ac:dyDescent="0.3">
      <c r="D73" s="30"/>
    </row>
    <row r="74" spans="4:4" s="29" customFormat="1" x14ac:dyDescent="0.3">
      <c r="D74" s="30"/>
    </row>
    <row r="75" spans="4:4" s="29" customFormat="1" x14ac:dyDescent="0.3">
      <c r="D75" s="30"/>
    </row>
    <row r="76" spans="4:4" s="29" customFormat="1" x14ac:dyDescent="0.3">
      <c r="D76" s="30"/>
    </row>
    <row r="77" spans="4:4" s="29" customFormat="1" x14ac:dyDescent="0.3">
      <c r="D77" s="30"/>
    </row>
    <row r="78" spans="4:4" s="29" customFormat="1" x14ac:dyDescent="0.3">
      <c r="D78" s="30"/>
    </row>
    <row r="79" spans="4:4" s="29" customFormat="1" x14ac:dyDescent="0.3">
      <c r="D79" s="30"/>
    </row>
    <row r="80" spans="4:4" s="29" customFormat="1" x14ac:dyDescent="0.3">
      <c r="D80" s="30"/>
    </row>
    <row r="81" spans="4:4" s="29" customFormat="1" x14ac:dyDescent="0.3">
      <c r="D81" s="30"/>
    </row>
    <row r="82" spans="4:4" s="29" customFormat="1" x14ac:dyDescent="0.3">
      <c r="D82" s="30"/>
    </row>
    <row r="83" spans="4:4" s="29" customFormat="1" x14ac:dyDescent="0.3">
      <c r="D83" s="30"/>
    </row>
    <row r="84" spans="4:4" s="29" customFormat="1" x14ac:dyDescent="0.3">
      <c r="D84" s="30"/>
    </row>
    <row r="85" spans="4:4" s="29" customFormat="1" x14ac:dyDescent="0.3">
      <c r="D85" s="30"/>
    </row>
    <row r="86" spans="4:4" s="29" customFormat="1" x14ac:dyDescent="0.3">
      <c r="D86" s="30"/>
    </row>
    <row r="87" spans="4:4" s="29" customFormat="1" x14ac:dyDescent="0.3">
      <c r="D87" s="30"/>
    </row>
    <row r="88" spans="4:4" s="29" customFormat="1" x14ac:dyDescent="0.3">
      <c r="D88" s="30"/>
    </row>
    <row r="89" spans="4:4" s="29" customFormat="1" x14ac:dyDescent="0.3">
      <c r="D89" s="30"/>
    </row>
    <row r="90" spans="4:4" s="29" customFormat="1" x14ac:dyDescent="0.3">
      <c r="D90" s="30"/>
    </row>
    <row r="91" spans="4:4" s="29" customFormat="1" x14ac:dyDescent="0.3">
      <c r="D91" s="30"/>
    </row>
    <row r="92" spans="4:4" s="29" customFormat="1" x14ac:dyDescent="0.3">
      <c r="D92" s="30"/>
    </row>
    <row r="93" spans="4:4" s="29" customFormat="1" x14ac:dyDescent="0.3">
      <c r="D93" s="30"/>
    </row>
    <row r="94" spans="4:4" s="29" customFormat="1" x14ac:dyDescent="0.3">
      <c r="D94" s="30"/>
    </row>
    <row r="95" spans="4:4" s="29" customFormat="1" x14ac:dyDescent="0.3">
      <c r="D95" s="30"/>
    </row>
    <row r="96" spans="4:4" s="29" customFormat="1" x14ac:dyDescent="0.3">
      <c r="D96" s="30"/>
    </row>
    <row r="97" spans="4:4" s="29" customFormat="1" x14ac:dyDescent="0.3">
      <c r="D97" s="30"/>
    </row>
    <row r="98" spans="4:4" s="29" customFormat="1" x14ac:dyDescent="0.3">
      <c r="D98" s="30"/>
    </row>
    <row r="99" spans="4:4" s="29" customFormat="1" x14ac:dyDescent="0.3">
      <c r="D99" s="30"/>
    </row>
    <row r="100" spans="4:4" s="29" customFormat="1" x14ac:dyDescent="0.3">
      <c r="D100" s="30"/>
    </row>
    <row r="101" spans="4:4" s="29" customFormat="1" x14ac:dyDescent="0.3">
      <c r="D101" s="30"/>
    </row>
    <row r="102" spans="4:4" s="29" customFormat="1" x14ac:dyDescent="0.3">
      <c r="D102" s="30"/>
    </row>
    <row r="103" spans="4:4" s="29" customFormat="1" x14ac:dyDescent="0.3">
      <c r="D103" s="30"/>
    </row>
    <row r="104" spans="4:4" s="29" customFormat="1" x14ac:dyDescent="0.3">
      <c r="D104" s="30"/>
    </row>
    <row r="105" spans="4:4" s="29" customFormat="1" x14ac:dyDescent="0.3">
      <c r="D105" s="30"/>
    </row>
    <row r="106" spans="4:4" s="29" customFormat="1" x14ac:dyDescent="0.3">
      <c r="D106" s="30"/>
    </row>
    <row r="107" spans="4:4" s="29" customFormat="1" x14ac:dyDescent="0.3">
      <c r="D107" s="30"/>
    </row>
    <row r="108" spans="4:4" s="29" customFormat="1" x14ac:dyDescent="0.3">
      <c r="D108" s="30"/>
    </row>
    <row r="109" spans="4:4" s="29" customFormat="1" x14ac:dyDescent="0.3">
      <c r="D109" s="30"/>
    </row>
    <row r="110" spans="4:4" s="29" customFormat="1" x14ac:dyDescent="0.3">
      <c r="D110" s="30"/>
    </row>
    <row r="111" spans="4:4" s="29" customFormat="1" x14ac:dyDescent="0.3">
      <c r="D111" s="30"/>
    </row>
    <row r="112" spans="4:4" s="29" customFormat="1" x14ac:dyDescent="0.3">
      <c r="D112" s="30"/>
    </row>
    <row r="113" spans="4:4" s="29" customFormat="1" x14ac:dyDescent="0.3">
      <c r="D113" s="30"/>
    </row>
    <row r="114" spans="4:4" s="29" customFormat="1" x14ac:dyDescent="0.3">
      <c r="D114" s="30"/>
    </row>
    <row r="115" spans="4:4" s="29" customFormat="1" x14ac:dyDescent="0.3">
      <c r="D115" s="30"/>
    </row>
    <row r="116" spans="4:4" s="29" customFormat="1" x14ac:dyDescent="0.3">
      <c r="D116" s="30"/>
    </row>
    <row r="117" spans="4:4" s="29" customFormat="1" x14ac:dyDescent="0.3">
      <c r="D117" s="30"/>
    </row>
    <row r="118" spans="4:4" s="29" customFormat="1" x14ac:dyDescent="0.3">
      <c r="D118" s="30"/>
    </row>
    <row r="119" spans="4:4" s="29" customFormat="1" x14ac:dyDescent="0.3">
      <c r="D119" s="30"/>
    </row>
    <row r="120" spans="4:4" s="29" customFormat="1" x14ac:dyDescent="0.3">
      <c r="D120" s="30"/>
    </row>
    <row r="121" spans="4:4" s="29" customFormat="1" x14ac:dyDescent="0.3">
      <c r="D121" s="30"/>
    </row>
    <row r="122" spans="4:4" s="29" customFormat="1" x14ac:dyDescent="0.3">
      <c r="D122" s="30"/>
    </row>
    <row r="123" spans="4:4" s="29" customFormat="1" x14ac:dyDescent="0.3">
      <c r="D123" s="30"/>
    </row>
    <row r="124" spans="4:4" s="29" customFormat="1" x14ac:dyDescent="0.3">
      <c r="D124" s="30"/>
    </row>
    <row r="125" spans="4:4" s="29" customFormat="1" x14ac:dyDescent="0.3">
      <c r="D125" s="30"/>
    </row>
    <row r="126" spans="4:4" s="29" customFormat="1" x14ac:dyDescent="0.3">
      <c r="D126" s="30"/>
    </row>
    <row r="127" spans="4:4" s="29" customFormat="1" x14ac:dyDescent="0.3">
      <c r="D127" s="30"/>
    </row>
    <row r="128" spans="4:4" s="29" customFormat="1" x14ac:dyDescent="0.3">
      <c r="D128" s="30"/>
    </row>
    <row r="129" spans="4:4" s="29" customFormat="1" x14ac:dyDescent="0.3">
      <c r="D129" s="30"/>
    </row>
    <row r="130" spans="4:4" s="29" customFormat="1" x14ac:dyDescent="0.3">
      <c r="D130" s="30"/>
    </row>
    <row r="131" spans="4:4" s="29" customFormat="1" x14ac:dyDescent="0.3">
      <c r="D131" s="30"/>
    </row>
    <row r="132" spans="4:4" s="29" customFormat="1" x14ac:dyDescent="0.3">
      <c r="D132" s="30"/>
    </row>
    <row r="133" spans="4:4" s="29" customFormat="1" x14ac:dyDescent="0.3">
      <c r="D133" s="30"/>
    </row>
    <row r="134" spans="4:4" s="29" customFormat="1" x14ac:dyDescent="0.3">
      <c r="D134" s="30"/>
    </row>
    <row r="135" spans="4:4" s="29" customFormat="1" x14ac:dyDescent="0.3">
      <c r="D135" s="30"/>
    </row>
    <row r="136" spans="4:4" s="29" customFormat="1" x14ac:dyDescent="0.3">
      <c r="D136" s="30"/>
    </row>
    <row r="137" spans="4:4" s="29" customFormat="1" x14ac:dyDescent="0.3">
      <c r="D137" s="30"/>
    </row>
    <row r="138" spans="4:4" s="29" customFormat="1" x14ac:dyDescent="0.3">
      <c r="D138" s="30"/>
    </row>
    <row r="139" spans="4:4" s="29" customFormat="1" x14ac:dyDescent="0.3">
      <c r="D139" s="30"/>
    </row>
    <row r="140" spans="4:4" s="29" customFormat="1" x14ac:dyDescent="0.3">
      <c r="D140" s="30"/>
    </row>
    <row r="141" spans="4:4" s="29" customFormat="1" x14ac:dyDescent="0.3">
      <c r="D141" s="30"/>
    </row>
    <row r="142" spans="4:4" s="29" customFormat="1" x14ac:dyDescent="0.3">
      <c r="D142" s="30"/>
    </row>
    <row r="143" spans="4:4" s="29" customFormat="1" x14ac:dyDescent="0.3">
      <c r="D143" s="30"/>
    </row>
    <row r="144" spans="4:4" s="29" customFormat="1" x14ac:dyDescent="0.3">
      <c r="D144" s="30"/>
    </row>
    <row r="145" spans="4:4" s="29" customFormat="1" x14ac:dyDescent="0.3">
      <c r="D145" s="30"/>
    </row>
    <row r="146" spans="4:4" s="29" customFormat="1" x14ac:dyDescent="0.3">
      <c r="D146" s="30"/>
    </row>
    <row r="147" spans="4:4" s="29" customFormat="1" x14ac:dyDescent="0.3">
      <c r="D147" s="30"/>
    </row>
    <row r="148" spans="4:4" s="29" customFormat="1" x14ac:dyDescent="0.3">
      <c r="D148" s="30"/>
    </row>
    <row r="149" spans="4:4" s="29" customFormat="1" x14ac:dyDescent="0.3">
      <c r="D149" s="30"/>
    </row>
    <row r="150" spans="4:4" s="29" customFormat="1" x14ac:dyDescent="0.3">
      <c r="D150" s="30"/>
    </row>
    <row r="151" spans="4:4" s="29" customFormat="1" x14ac:dyDescent="0.3">
      <c r="D151" s="30"/>
    </row>
    <row r="152" spans="4:4" s="29" customFormat="1" x14ac:dyDescent="0.3">
      <c r="D152" s="30"/>
    </row>
    <row r="153" spans="4:4" s="29" customFormat="1" x14ac:dyDescent="0.3">
      <c r="D153" s="30"/>
    </row>
    <row r="154" spans="4:4" s="29" customFormat="1" x14ac:dyDescent="0.3">
      <c r="D154" s="30"/>
    </row>
    <row r="155" spans="4:4" s="29" customFormat="1" x14ac:dyDescent="0.3">
      <c r="D155" s="30"/>
    </row>
    <row r="156" spans="4:4" s="29" customFormat="1" x14ac:dyDescent="0.3">
      <c r="D156" s="30"/>
    </row>
    <row r="157" spans="4:4" s="29" customFormat="1" x14ac:dyDescent="0.3">
      <c r="D157" s="30"/>
    </row>
    <row r="158" spans="4:4" s="29" customFormat="1" x14ac:dyDescent="0.3">
      <c r="D158" s="30"/>
    </row>
    <row r="159" spans="4:4" s="29" customFormat="1" x14ac:dyDescent="0.3">
      <c r="D159" s="30"/>
    </row>
    <row r="160" spans="4:4" s="29" customFormat="1" x14ac:dyDescent="0.3">
      <c r="D160" s="30"/>
    </row>
    <row r="161" spans="4:4" s="29" customFormat="1" x14ac:dyDescent="0.3">
      <c r="D161" s="30"/>
    </row>
    <row r="162" spans="4:4" s="29" customFormat="1" x14ac:dyDescent="0.3">
      <c r="D162" s="30"/>
    </row>
    <row r="163" spans="4:4" s="29" customFormat="1" x14ac:dyDescent="0.3">
      <c r="D163" s="30"/>
    </row>
    <row r="164" spans="4:4" s="29" customFormat="1" x14ac:dyDescent="0.3">
      <c r="D164" s="30"/>
    </row>
    <row r="165" spans="4:4" s="29" customFormat="1" x14ac:dyDescent="0.3">
      <c r="D165" s="30"/>
    </row>
    <row r="166" spans="4:4" s="29" customFormat="1" x14ac:dyDescent="0.3">
      <c r="D166" s="30"/>
    </row>
    <row r="167" spans="4:4" s="29" customFormat="1" x14ac:dyDescent="0.3">
      <c r="D167" s="30"/>
    </row>
    <row r="168" spans="4:4" s="29" customFormat="1" x14ac:dyDescent="0.3">
      <c r="D168" s="30"/>
    </row>
    <row r="169" spans="4:4" s="29" customFormat="1" x14ac:dyDescent="0.3">
      <c r="D169" s="30"/>
    </row>
    <row r="170" spans="4:4" s="29" customFormat="1" x14ac:dyDescent="0.3">
      <c r="D170" s="30"/>
    </row>
    <row r="171" spans="4:4" s="29" customFormat="1" x14ac:dyDescent="0.3">
      <c r="D171" s="30"/>
    </row>
    <row r="172" spans="4:4" s="29" customFormat="1" x14ac:dyDescent="0.3">
      <c r="D172" s="30"/>
    </row>
    <row r="173" spans="4:4" s="29" customFormat="1" x14ac:dyDescent="0.3">
      <c r="D173" s="30"/>
    </row>
    <row r="174" spans="4:4" s="29" customFormat="1" x14ac:dyDescent="0.3">
      <c r="D174" s="30"/>
    </row>
    <row r="175" spans="4:4" s="29" customFormat="1" x14ac:dyDescent="0.3">
      <c r="D175" s="30"/>
    </row>
    <row r="176" spans="4:4" s="29" customFormat="1" x14ac:dyDescent="0.3">
      <c r="D176" s="30"/>
    </row>
    <row r="177" spans="4:4" s="29" customFormat="1" x14ac:dyDescent="0.3">
      <c r="D177" s="30"/>
    </row>
    <row r="178" spans="4:4" s="29" customFormat="1" x14ac:dyDescent="0.3">
      <c r="D178" s="30"/>
    </row>
    <row r="179" spans="4:4" s="29" customFormat="1" x14ac:dyDescent="0.3">
      <c r="D179" s="30"/>
    </row>
    <row r="180" spans="4:4" s="29" customFormat="1" x14ac:dyDescent="0.3">
      <c r="D180" s="30"/>
    </row>
    <row r="181" spans="4:4" s="29" customFormat="1" x14ac:dyDescent="0.3">
      <c r="D181" s="30"/>
    </row>
    <row r="182" spans="4:4" s="29" customFormat="1" x14ac:dyDescent="0.3">
      <c r="D182" s="30"/>
    </row>
    <row r="183" spans="4:4" s="29" customFormat="1" x14ac:dyDescent="0.3">
      <c r="D183" s="30"/>
    </row>
    <row r="184" spans="4:4" s="29" customFormat="1" x14ac:dyDescent="0.3">
      <c r="D184" s="30"/>
    </row>
    <row r="185" spans="4:4" s="29" customFormat="1" x14ac:dyDescent="0.3">
      <c r="D185" s="30"/>
    </row>
    <row r="186" spans="4:4" s="29" customFormat="1" x14ac:dyDescent="0.3">
      <c r="D186" s="30"/>
    </row>
    <row r="187" spans="4:4" s="29" customFormat="1" x14ac:dyDescent="0.3">
      <c r="D187" s="30"/>
    </row>
    <row r="188" spans="4:4" s="29" customFormat="1" x14ac:dyDescent="0.3">
      <c r="D188" s="30"/>
    </row>
    <row r="189" spans="4:4" s="29" customFormat="1" x14ac:dyDescent="0.3">
      <c r="D189" s="30"/>
    </row>
    <row r="190" spans="4:4" s="29" customFormat="1" x14ac:dyDescent="0.3">
      <c r="D190" s="30"/>
    </row>
    <row r="191" spans="4:4" s="29" customFormat="1" x14ac:dyDescent="0.3">
      <c r="D191" s="30"/>
    </row>
    <row r="192" spans="4:4" s="29" customFormat="1" x14ac:dyDescent="0.3">
      <c r="D192" s="30"/>
    </row>
    <row r="193" spans="4:4" s="29" customFormat="1" x14ac:dyDescent="0.3">
      <c r="D193" s="30"/>
    </row>
    <row r="194" spans="4:4" s="29" customFormat="1" x14ac:dyDescent="0.3">
      <c r="D194" s="30"/>
    </row>
    <row r="195" spans="4:4" s="29" customFormat="1" x14ac:dyDescent="0.3">
      <c r="D195" s="30"/>
    </row>
    <row r="196" spans="4:4" s="29" customFormat="1" x14ac:dyDescent="0.3">
      <c r="D196" s="30"/>
    </row>
    <row r="197" spans="4:4" s="29" customFormat="1" x14ac:dyDescent="0.3">
      <c r="D197" s="30"/>
    </row>
    <row r="198" spans="4:4" s="29" customFormat="1" x14ac:dyDescent="0.3">
      <c r="D198" s="30"/>
    </row>
    <row r="199" spans="4:4" s="29" customFormat="1" x14ac:dyDescent="0.3">
      <c r="D199" s="30"/>
    </row>
    <row r="200" spans="4:4" s="29" customFormat="1" x14ac:dyDescent="0.3">
      <c r="D200" s="30"/>
    </row>
    <row r="201" spans="4:4" s="29" customFormat="1" x14ac:dyDescent="0.3">
      <c r="D201" s="30"/>
    </row>
    <row r="202" spans="4:4" s="29" customFormat="1" x14ac:dyDescent="0.3">
      <c r="D202" s="30"/>
    </row>
    <row r="203" spans="4:4" s="29" customFormat="1" x14ac:dyDescent="0.3">
      <c r="D203" s="30"/>
    </row>
    <row r="204" spans="4:4" s="29" customFormat="1" x14ac:dyDescent="0.3">
      <c r="D204" s="30"/>
    </row>
    <row r="205" spans="4:4" s="29" customFormat="1" x14ac:dyDescent="0.3">
      <c r="D205" s="30"/>
    </row>
    <row r="206" spans="4:4" s="29" customFormat="1" x14ac:dyDescent="0.3">
      <c r="D206" s="30"/>
    </row>
    <row r="207" spans="4:4" s="29" customFormat="1" x14ac:dyDescent="0.3">
      <c r="D207" s="30"/>
    </row>
    <row r="208" spans="4:4" s="29" customFormat="1" x14ac:dyDescent="0.3">
      <c r="D208" s="30"/>
    </row>
    <row r="209" spans="4:4" s="29" customFormat="1" x14ac:dyDescent="0.3">
      <c r="D209" s="30"/>
    </row>
    <row r="210" spans="4:4" s="29" customFormat="1" x14ac:dyDescent="0.3">
      <c r="D210" s="30"/>
    </row>
    <row r="211" spans="4:4" s="29" customFormat="1" x14ac:dyDescent="0.3">
      <c r="D211" s="30"/>
    </row>
    <row r="212" spans="4:4" s="29" customFormat="1" x14ac:dyDescent="0.3">
      <c r="D212" s="30"/>
    </row>
    <row r="213" spans="4:4" s="29" customFormat="1" x14ac:dyDescent="0.3">
      <c r="D213" s="30"/>
    </row>
    <row r="214" spans="4:4" s="29" customFormat="1" x14ac:dyDescent="0.3">
      <c r="D214" s="30"/>
    </row>
    <row r="215" spans="4:4" s="29" customFormat="1" x14ac:dyDescent="0.3">
      <c r="D215" s="30"/>
    </row>
    <row r="216" spans="4:4" s="29" customFormat="1" x14ac:dyDescent="0.3">
      <c r="D216" s="30"/>
    </row>
    <row r="217" spans="4:4" s="29" customFormat="1" x14ac:dyDescent="0.3">
      <c r="D217" s="30"/>
    </row>
    <row r="218" spans="4:4" s="29" customFormat="1" x14ac:dyDescent="0.3">
      <c r="D218" s="30"/>
    </row>
    <row r="219" spans="4:4" s="29" customFormat="1" x14ac:dyDescent="0.3">
      <c r="D219" s="30"/>
    </row>
    <row r="220" spans="4:4" s="29" customFormat="1" x14ac:dyDescent="0.3">
      <c r="D220" s="30"/>
    </row>
    <row r="221" spans="4:4" s="29" customFormat="1" x14ac:dyDescent="0.3">
      <c r="D221" s="30"/>
    </row>
    <row r="222" spans="4:4" s="29" customFormat="1" x14ac:dyDescent="0.3">
      <c r="D222" s="30"/>
    </row>
    <row r="223" spans="4:4" s="29" customFormat="1" x14ac:dyDescent="0.3">
      <c r="D223" s="30"/>
    </row>
    <row r="224" spans="4:4" s="29" customFormat="1" x14ac:dyDescent="0.3">
      <c r="D224" s="30"/>
    </row>
    <row r="225" spans="4:4" s="29" customFormat="1" x14ac:dyDescent="0.3">
      <c r="D225" s="30"/>
    </row>
    <row r="226" spans="4:4" s="29" customFormat="1" x14ac:dyDescent="0.3">
      <c r="D226" s="30"/>
    </row>
    <row r="227" spans="4:4" s="29" customFormat="1" x14ac:dyDescent="0.3">
      <c r="D227" s="30"/>
    </row>
    <row r="228" spans="4:4" s="29" customFormat="1" x14ac:dyDescent="0.3">
      <c r="D228" s="30"/>
    </row>
    <row r="229" spans="4:4" s="29" customFormat="1" x14ac:dyDescent="0.3">
      <c r="D229" s="30"/>
    </row>
    <row r="230" spans="4:4" s="29" customFormat="1" x14ac:dyDescent="0.3">
      <c r="D230" s="30"/>
    </row>
    <row r="231" spans="4:4" s="29" customFormat="1" x14ac:dyDescent="0.3">
      <c r="D231" s="30"/>
    </row>
    <row r="232" spans="4:4" s="29" customFormat="1" x14ac:dyDescent="0.3">
      <c r="D232" s="30"/>
    </row>
    <row r="233" spans="4:4" s="29" customFormat="1" x14ac:dyDescent="0.3">
      <c r="D233" s="30"/>
    </row>
    <row r="234" spans="4:4" s="29" customFormat="1" x14ac:dyDescent="0.3">
      <c r="D234" s="30"/>
    </row>
    <row r="235" spans="4:4" s="29" customFormat="1" x14ac:dyDescent="0.3">
      <c r="D235" s="30"/>
    </row>
    <row r="236" spans="4:4" s="29" customFormat="1" x14ac:dyDescent="0.3">
      <c r="D236" s="30"/>
    </row>
    <row r="237" spans="4:4" s="29" customFormat="1" x14ac:dyDescent="0.3">
      <c r="D237" s="30"/>
    </row>
    <row r="238" spans="4:4" s="29" customFormat="1" x14ac:dyDescent="0.3">
      <c r="D238" s="30"/>
    </row>
    <row r="239" spans="4:4" s="29" customFormat="1" x14ac:dyDescent="0.3">
      <c r="D239" s="30"/>
    </row>
    <row r="240" spans="4:4" s="29" customFormat="1" x14ac:dyDescent="0.3">
      <c r="D240" s="30"/>
    </row>
    <row r="241" spans="4:4" s="29" customFormat="1" x14ac:dyDescent="0.3">
      <c r="D241" s="30"/>
    </row>
    <row r="242" spans="4:4" s="29" customFormat="1" x14ac:dyDescent="0.3">
      <c r="D242" s="30"/>
    </row>
    <row r="243" spans="4:4" s="29" customFormat="1" x14ac:dyDescent="0.3">
      <c r="D243" s="30"/>
    </row>
    <row r="244" spans="4:4" s="29" customFormat="1" x14ac:dyDescent="0.3">
      <c r="D244" s="30"/>
    </row>
    <row r="245" spans="4:4" s="29" customFormat="1" x14ac:dyDescent="0.3">
      <c r="D245" s="30"/>
    </row>
    <row r="246" spans="4:4" s="29" customFormat="1" x14ac:dyDescent="0.3">
      <c r="D246" s="30"/>
    </row>
    <row r="247" spans="4:4" s="29" customFormat="1" x14ac:dyDescent="0.3">
      <c r="D247" s="30"/>
    </row>
    <row r="248" spans="4:4" s="29" customFormat="1" x14ac:dyDescent="0.3">
      <c r="D248" s="30"/>
    </row>
    <row r="249" spans="4:4" s="29" customFormat="1" x14ac:dyDescent="0.3">
      <c r="D249" s="30"/>
    </row>
    <row r="250" spans="4:4" s="29" customFormat="1" x14ac:dyDescent="0.3">
      <c r="D250" s="30"/>
    </row>
    <row r="251" spans="4:4" s="29" customFormat="1" x14ac:dyDescent="0.3">
      <c r="D251" s="30"/>
    </row>
    <row r="252" spans="4:4" s="29" customFormat="1" x14ac:dyDescent="0.3">
      <c r="D252" s="30"/>
    </row>
    <row r="253" spans="4:4" s="29" customFormat="1" x14ac:dyDescent="0.3">
      <c r="D253" s="30"/>
    </row>
    <row r="254" spans="4:4" s="29" customFormat="1" x14ac:dyDescent="0.3">
      <c r="D254" s="30"/>
    </row>
    <row r="255" spans="4:4" s="29" customFormat="1" x14ac:dyDescent="0.3">
      <c r="D255" s="30"/>
    </row>
    <row r="256" spans="4:4" s="29" customFormat="1" x14ac:dyDescent="0.3">
      <c r="D256" s="30"/>
    </row>
    <row r="257" spans="4:4" s="29" customFormat="1" x14ac:dyDescent="0.3">
      <c r="D257" s="30"/>
    </row>
    <row r="258" spans="4:4" s="29" customFormat="1" x14ac:dyDescent="0.3">
      <c r="D258" s="30"/>
    </row>
    <row r="259" spans="4:4" s="29" customFormat="1" x14ac:dyDescent="0.3">
      <c r="D259" s="30"/>
    </row>
    <row r="260" spans="4:4" s="29" customFormat="1" x14ac:dyDescent="0.3">
      <c r="D260" s="30"/>
    </row>
    <row r="261" spans="4:4" s="29" customFormat="1" x14ac:dyDescent="0.3">
      <c r="D261" s="30"/>
    </row>
    <row r="262" spans="4:4" s="29" customFormat="1" x14ac:dyDescent="0.3">
      <c r="D262" s="30"/>
    </row>
    <row r="263" spans="4:4" s="29" customFormat="1" x14ac:dyDescent="0.3">
      <c r="D263" s="30"/>
    </row>
    <row r="264" spans="4:4" s="29" customFormat="1" x14ac:dyDescent="0.3">
      <c r="D264" s="30"/>
    </row>
    <row r="265" spans="4:4" s="29" customFormat="1" x14ac:dyDescent="0.3">
      <c r="D265" s="30"/>
    </row>
    <row r="266" spans="4:4" s="29" customFormat="1" x14ac:dyDescent="0.3">
      <c r="D266" s="30"/>
    </row>
    <row r="267" spans="4:4" s="29" customFormat="1" x14ac:dyDescent="0.3">
      <c r="D267" s="30"/>
    </row>
    <row r="268" spans="4:4" s="29" customFormat="1" x14ac:dyDescent="0.3">
      <c r="D268" s="30"/>
    </row>
    <row r="269" spans="4:4" s="29" customFormat="1" x14ac:dyDescent="0.3">
      <c r="D269" s="30"/>
    </row>
    <row r="270" spans="4:4" s="29" customFormat="1" x14ac:dyDescent="0.3">
      <c r="D270" s="30"/>
    </row>
    <row r="271" spans="4:4" s="29" customFormat="1" x14ac:dyDescent="0.3">
      <c r="D271" s="30"/>
    </row>
    <row r="272" spans="4:4" s="29" customFormat="1" x14ac:dyDescent="0.3">
      <c r="D272" s="30"/>
    </row>
    <row r="273" spans="4:4" s="29" customFormat="1" x14ac:dyDescent="0.3">
      <c r="D273" s="30"/>
    </row>
    <row r="274" spans="4:4" s="29" customFormat="1" x14ac:dyDescent="0.3">
      <c r="D274" s="30"/>
    </row>
    <row r="275" spans="4:4" s="29" customFormat="1" x14ac:dyDescent="0.3">
      <c r="D275" s="30"/>
    </row>
    <row r="276" spans="4:4" s="29" customFormat="1" x14ac:dyDescent="0.3">
      <c r="D276" s="30"/>
    </row>
    <row r="277" spans="4:4" s="29" customFormat="1" x14ac:dyDescent="0.3">
      <c r="D277" s="30"/>
    </row>
    <row r="278" spans="4:4" s="29" customFormat="1" x14ac:dyDescent="0.3">
      <c r="D278" s="30"/>
    </row>
    <row r="279" spans="4:4" s="29" customFormat="1" x14ac:dyDescent="0.3">
      <c r="D279" s="30"/>
    </row>
    <row r="280" spans="4:4" s="29" customFormat="1" x14ac:dyDescent="0.3">
      <c r="D280" s="30"/>
    </row>
    <row r="281" spans="4:4" s="29" customFormat="1" x14ac:dyDescent="0.3">
      <c r="D281" s="30"/>
    </row>
    <row r="282" spans="4:4" s="29" customFormat="1" x14ac:dyDescent="0.3">
      <c r="D282" s="30"/>
    </row>
    <row r="283" spans="4:4" s="29" customFormat="1" x14ac:dyDescent="0.3">
      <c r="D283" s="30"/>
    </row>
    <row r="284" spans="4:4" s="29" customFormat="1" x14ac:dyDescent="0.3">
      <c r="D284" s="30"/>
    </row>
    <row r="285" spans="4:4" s="29" customFormat="1" x14ac:dyDescent="0.3">
      <c r="D285" s="30"/>
    </row>
    <row r="286" spans="4:4" s="29" customFormat="1" x14ac:dyDescent="0.3">
      <c r="D286" s="30"/>
    </row>
    <row r="287" spans="4:4" s="29" customFormat="1" x14ac:dyDescent="0.3">
      <c r="D287" s="30"/>
    </row>
  </sheetData>
  <dataValidations count="1">
    <dataValidation type="list" allowBlank="1" showInputMessage="1" showErrorMessage="1" sqref="D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D65526 IX65526 ST65526 ACP65526 AML65526 AWH65526 BGD65526 BPZ65526 BZV65526 CJR65526 CTN65526 DDJ65526 DNF65526 DXB65526 EGX65526 EQT65526 FAP65526 FKL65526 FUH65526 GED65526 GNZ65526 GXV65526 HHR65526 HRN65526 IBJ65526 ILF65526 IVB65526 JEX65526 JOT65526 JYP65526 KIL65526 KSH65526 LCD65526 LLZ65526 LVV65526 MFR65526 MPN65526 MZJ65526 NJF65526 NTB65526 OCX65526 OMT65526 OWP65526 PGL65526 PQH65526 QAD65526 QJZ65526 QTV65526 RDR65526 RNN65526 RXJ65526 SHF65526 SRB65526 TAX65526 TKT65526 TUP65526 UEL65526 UOH65526 UYD65526 VHZ65526 VRV65526 WBR65526 WLN65526 WVJ65526 D131062 IX131062 ST131062 ACP131062 AML131062 AWH131062 BGD131062 BPZ131062 BZV131062 CJR131062 CTN131062 DDJ131062 DNF131062 DXB131062 EGX131062 EQT131062 FAP131062 FKL131062 FUH131062 GED131062 GNZ131062 GXV131062 HHR131062 HRN131062 IBJ131062 ILF131062 IVB131062 JEX131062 JOT131062 JYP131062 KIL131062 KSH131062 LCD131062 LLZ131062 LVV131062 MFR131062 MPN131062 MZJ131062 NJF131062 NTB131062 OCX131062 OMT131062 OWP131062 PGL131062 PQH131062 QAD131062 QJZ131062 QTV131062 RDR131062 RNN131062 RXJ131062 SHF131062 SRB131062 TAX131062 TKT131062 TUP131062 UEL131062 UOH131062 UYD131062 VHZ131062 VRV131062 WBR131062 WLN131062 WVJ131062 D196598 IX196598 ST196598 ACP196598 AML196598 AWH196598 BGD196598 BPZ196598 BZV196598 CJR196598 CTN196598 DDJ196598 DNF196598 DXB196598 EGX196598 EQT196598 FAP196598 FKL196598 FUH196598 GED196598 GNZ196598 GXV196598 HHR196598 HRN196598 IBJ196598 ILF196598 IVB196598 JEX196598 JOT196598 JYP196598 KIL196598 KSH196598 LCD196598 LLZ196598 LVV196598 MFR196598 MPN196598 MZJ196598 NJF196598 NTB196598 OCX196598 OMT196598 OWP196598 PGL196598 PQH196598 QAD196598 QJZ196598 QTV196598 RDR196598 RNN196598 RXJ196598 SHF196598 SRB196598 TAX196598 TKT196598 TUP196598 UEL196598 UOH196598 UYD196598 VHZ196598 VRV196598 WBR196598 WLN196598 WVJ196598 D262134 IX262134 ST262134 ACP262134 AML262134 AWH262134 BGD262134 BPZ262134 BZV262134 CJR262134 CTN262134 DDJ262134 DNF262134 DXB262134 EGX262134 EQT262134 FAP262134 FKL262134 FUH262134 GED262134 GNZ262134 GXV262134 HHR262134 HRN262134 IBJ262134 ILF262134 IVB262134 JEX262134 JOT262134 JYP262134 KIL262134 KSH262134 LCD262134 LLZ262134 LVV262134 MFR262134 MPN262134 MZJ262134 NJF262134 NTB262134 OCX262134 OMT262134 OWP262134 PGL262134 PQH262134 QAD262134 QJZ262134 QTV262134 RDR262134 RNN262134 RXJ262134 SHF262134 SRB262134 TAX262134 TKT262134 TUP262134 UEL262134 UOH262134 UYD262134 VHZ262134 VRV262134 WBR262134 WLN262134 WVJ262134 D327670 IX327670 ST327670 ACP327670 AML327670 AWH327670 BGD327670 BPZ327670 BZV327670 CJR327670 CTN327670 DDJ327670 DNF327670 DXB327670 EGX327670 EQT327670 FAP327670 FKL327670 FUH327670 GED327670 GNZ327670 GXV327670 HHR327670 HRN327670 IBJ327670 ILF327670 IVB327670 JEX327670 JOT327670 JYP327670 KIL327670 KSH327670 LCD327670 LLZ327670 LVV327670 MFR327670 MPN327670 MZJ327670 NJF327670 NTB327670 OCX327670 OMT327670 OWP327670 PGL327670 PQH327670 QAD327670 QJZ327670 QTV327670 RDR327670 RNN327670 RXJ327670 SHF327670 SRB327670 TAX327670 TKT327670 TUP327670 UEL327670 UOH327670 UYD327670 VHZ327670 VRV327670 WBR327670 WLN327670 WVJ327670 D393206 IX393206 ST393206 ACP393206 AML393206 AWH393206 BGD393206 BPZ393206 BZV393206 CJR393206 CTN393206 DDJ393206 DNF393206 DXB393206 EGX393206 EQT393206 FAP393206 FKL393206 FUH393206 GED393206 GNZ393206 GXV393206 HHR393206 HRN393206 IBJ393206 ILF393206 IVB393206 JEX393206 JOT393206 JYP393206 KIL393206 KSH393206 LCD393206 LLZ393206 LVV393206 MFR393206 MPN393206 MZJ393206 NJF393206 NTB393206 OCX393206 OMT393206 OWP393206 PGL393206 PQH393206 QAD393206 QJZ393206 QTV393206 RDR393206 RNN393206 RXJ393206 SHF393206 SRB393206 TAX393206 TKT393206 TUP393206 UEL393206 UOH393206 UYD393206 VHZ393206 VRV393206 WBR393206 WLN393206 WVJ393206 D458742 IX458742 ST458742 ACP458742 AML458742 AWH458742 BGD458742 BPZ458742 BZV458742 CJR458742 CTN458742 DDJ458742 DNF458742 DXB458742 EGX458742 EQT458742 FAP458742 FKL458742 FUH458742 GED458742 GNZ458742 GXV458742 HHR458742 HRN458742 IBJ458742 ILF458742 IVB458742 JEX458742 JOT458742 JYP458742 KIL458742 KSH458742 LCD458742 LLZ458742 LVV458742 MFR458742 MPN458742 MZJ458742 NJF458742 NTB458742 OCX458742 OMT458742 OWP458742 PGL458742 PQH458742 QAD458742 QJZ458742 QTV458742 RDR458742 RNN458742 RXJ458742 SHF458742 SRB458742 TAX458742 TKT458742 TUP458742 UEL458742 UOH458742 UYD458742 VHZ458742 VRV458742 WBR458742 WLN458742 WVJ458742 D524278 IX524278 ST524278 ACP524278 AML524278 AWH524278 BGD524278 BPZ524278 BZV524278 CJR524278 CTN524278 DDJ524278 DNF524278 DXB524278 EGX524278 EQT524278 FAP524278 FKL524278 FUH524278 GED524278 GNZ524278 GXV524278 HHR524278 HRN524278 IBJ524278 ILF524278 IVB524278 JEX524278 JOT524278 JYP524278 KIL524278 KSH524278 LCD524278 LLZ524278 LVV524278 MFR524278 MPN524278 MZJ524278 NJF524278 NTB524278 OCX524278 OMT524278 OWP524278 PGL524278 PQH524278 QAD524278 QJZ524278 QTV524278 RDR524278 RNN524278 RXJ524278 SHF524278 SRB524278 TAX524278 TKT524278 TUP524278 UEL524278 UOH524278 UYD524278 VHZ524278 VRV524278 WBR524278 WLN524278 WVJ524278 D589814 IX589814 ST589814 ACP589814 AML589814 AWH589814 BGD589814 BPZ589814 BZV589814 CJR589814 CTN589814 DDJ589814 DNF589814 DXB589814 EGX589814 EQT589814 FAP589814 FKL589814 FUH589814 GED589814 GNZ589814 GXV589814 HHR589814 HRN589814 IBJ589814 ILF589814 IVB589814 JEX589814 JOT589814 JYP589814 KIL589814 KSH589814 LCD589814 LLZ589814 LVV589814 MFR589814 MPN589814 MZJ589814 NJF589814 NTB589814 OCX589814 OMT589814 OWP589814 PGL589814 PQH589814 QAD589814 QJZ589814 QTV589814 RDR589814 RNN589814 RXJ589814 SHF589814 SRB589814 TAX589814 TKT589814 TUP589814 UEL589814 UOH589814 UYD589814 VHZ589814 VRV589814 WBR589814 WLN589814 WVJ589814 D655350 IX655350 ST655350 ACP655350 AML655350 AWH655350 BGD655350 BPZ655350 BZV655350 CJR655350 CTN655350 DDJ655350 DNF655350 DXB655350 EGX655350 EQT655350 FAP655350 FKL655350 FUH655350 GED655350 GNZ655350 GXV655350 HHR655350 HRN655350 IBJ655350 ILF655350 IVB655350 JEX655350 JOT655350 JYP655350 KIL655350 KSH655350 LCD655350 LLZ655350 LVV655350 MFR655350 MPN655350 MZJ655350 NJF655350 NTB655350 OCX655350 OMT655350 OWP655350 PGL655350 PQH655350 QAD655350 QJZ655350 QTV655350 RDR655350 RNN655350 RXJ655350 SHF655350 SRB655350 TAX655350 TKT655350 TUP655350 UEL655350 UOH655350 UYD655350 VHZ655350 VRV655350 WBR655350 WLN655350 WVJ655350 D720886 IX720886 ST720886 ACP720886 AML720886 AWH720886 BGD720886 BPZ720886 BZV720886 CJR720886 CTN720886 DDJ720886 DNF720886 DXB720886 EGX720886 EQT720886 FAP720886 FKL720886 FUH720886 GED720886 GNZ720886 GXV720886 HHR720886 HRN720886 IBJ720886 ILF720886 IVB720886 JEX720886 JOT720886 JYP720886 KIL720886 KSH720886 LCD720886 LLZ720886 LVV720886 MFR720886 MPN720886 MZJ720886 NJF720886 NTB720886 OCX720886 OMT720886 OWP720886 PGL720886 PQH720886 QAD720886 QJZ720886 QTV720886 RDR720886 RNN720886 RXJ720886 SHF720886 SRB720886 TAX720886 TKT720886 TUP720886 UEL720886 UOH720886 UYD720886 VHZ720886 VRV720886 WBR720886 WLN720886 WVJ720886 D786422 IX786422 ST786422 ACP786422 AML786422 AWH786422 BGD786422 BPZ786422 BZV786422 CJR786422 CTN786422 DDJ786422 DNF786422 DXB786422 EGX786422 EQT786422 FAP786422 FKL786422 FUH786422 GED786422 GNZ786422 GXV786422 HHR786422 HRN786422 IBJ786422 ILF786422 IVB786422 JEX786422 JOT786422 JYP786422 KIL786422 KSH786422 LCD786422 LLZ786422 LVV786422 MFR786422 MPN786422 MZJ786422 NJF786422 NTB786422 OCX786422 OMT786422 OWP786422 PGL786422 PQH786422 QAD786422 QJZ786422 QTV786422 RDR786422 RNN786422 RXJ786422 SHF786422 SRB786422 TAX786422 TKT786422 TUP786422 UEL786422 UOH786422 UYD786422 VHZ786422 VRV786422 WBR786422 WLN786422 WVJ786422 D851958 IX851958 ST851958 ACP851958 AML851958 AWH851958 BGD851958 BPZ851958 BZV851958 CJR851958 CTN851958 DDJ851958 DNF851958 DXB851958 EGX851958 EQT851958 FAP851958 FKL851958 FUH851958 GED851958 GNZ851958 GXV851958 HHR851958 HRN851958 IBJ851958 ILF851958 IVB851958 JEX851958 JOT851958 JYP851958 KIL851958 KSH851958 LCD851958 LLZ851958 LVV851958 MFR851958 MPN851958 MZJ851958 NJF851958 NTB851958 OCX851958 OMT851958 OWP851958 PGL851958 PQH851958 QAD851958 QJZ851958 QTV851958 RDR851958 RNN851958 RXJ851958 SHF851958 SRB851958 TAX851958 TKT851958 TUP851958 UEL851958 UOH851958 UYD851958 VHZ851958 VRV851958 WBR851958 WLN851958 WVJ851958 D917494 IX917494 ST917494 ACP917494 AML917494 AWH917494 BGD917494 BPZ917494 BZV917494 CJR917494 CTN917494 DDJ917494 DNF917494 DXB917494 EGX917494 EQT917494 FAP917494 FKL917494 FUH917494 GED917494 GNZ917494 GXV917494 HHR917494 HRN917494 IBJ917494 ILF917494 IVB917494 JEX917494 JOT917494 JYP917494 KIL917494 KSH917494 LCD917494 LLZ917494 LVV917494 MFR917494 MPN917494 MZJ917494 NJF917494 NTB917494 OCX917494 OMT917494 OWP917494 PGL917494 PQH917494 QAD917494 QJZ917494 QTV917494 RDR917494 RNN917494 RXJ917494 SHF917494 SRB917494 TAX917494 TKT917494 TUP917494 UEL917494 UOH917494 UYD917494 VHZ917494 VRV917494 WBR917494 WLN917494 WVJ917494 D983030 IX983030 ST983030 ACP983030 AML983030 AWH983030 BGD983030 BPZ983030 BZV983030 CJR983030 CTN983030 DDJ983030 DNF983030 DXB983030 EGX983030 EQT983030 FAP983030 FKL983030 FUH983030 GED983030 GNZ983030 GXV983030 HHR983030 HRN983030 IBJ983030 ILF983030 IVB983030 JEX983030 JOT983030 JYP983030 KIL983030 KSH983030 LCD983030 LLZ983030 LVV983030 MFR983030 MPN983030 MZJ983030 NJF983030 NTB983030 OCX983030 OMT983030 OWP983030 PGL983030 PQH983030 QAD983030 QJZ983030 QTV983030 RDR983030 RNN983030 RXJ983030 SHF983030 SRB983030 TAX983030 TKT983030 TUP983030 UEL983030 UOH983030 UYD983030 VHZ983030 VRV983030 WBR983030 WLN983030 WVJ983030" xr:uid="{00000000-0002-0000-0500-000000000000}">
      <formula1>"1,2,3,4,5,6,7,8"</formula1>
    </dataValidation>
  </dataValidations>
  <pageMargins left="0.47244094488188981" right="0.47244094488188981" top="1.1811023622047245" bottom="0.78740157480314965" header="0.31496062992125984" footer="0.31496062992125984"/>
  <pageSetup paperSize="9" orientation="portrait" horizontalDpi="1200" verticalDpi="1200" r:id="rId1"/>
  <headerFooter>
    <oddHeader>&amp;L&amp;"+,Standard"&amp;12 Jan Schäfer-Kunz
 &amp;"+,Fett"Buchführung und Jahresabschluss</oddHeader>
    <oddFooter>&amp;L&amp;8 Copyright © Schäffer-Poeschel Verlag für Wirtschaft · Steuern · Recht GmbH&amp;R&amp;8&amp;F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87"/>
  <sheetViews>
    <sheetView zoomScaleNormal="100" workbookViewId="0">
      <selection activeCell="B2" sqref="B2"/>
    </sheetView>
  </sheetViews>
  <sheetFormatPr baseColWidth="10" defaultRowHeight="14.4" x14ac:dyDescent="0.3"/>
  <cols>
    <col min="1" max="1" width="2.6640625" style="21" customWidth="1"/>
    <col min="2" max="2" width="19.77734375" style="21" bestFit="1" customWidth="1"/>
    <col min="3" max="3" width="27.33203125" style="21" bestFit="1" customWidth="1"/>
    <col min="4" max="4" width="27.33203125" style="20" customWidth="1"/>
    <col min="5" max="5" width="2.6640625" style="21" customWidth="1"/>
    <col min="6" max="8" width="17.109375" style="21" customWidth="1"/>
    <col min="9" max="255" width="11.5546875" style="21"/>
    <col min="256" max="256" width="37.109375" style="21" customWidth="1"/>
    <col min="257" max="264" width="17.109375" style="21" customWidth="1"/>
    <col min="265" max="511" width="11.5546875" style="21"/>
    <col min="512" max="512" width="37.109375" style="21" customWidth="1"/>
    <col min="513" max="520" width="17.109375" style="21" customWidth="1"/>
    <col min="521" max="767" width="11.5546875" style="21"/>
    <col min="768" max="768" width="37.109375" style="21" customWidth="1"/>
    <col min="769" max="776" width="17.109375" style="21" customWidth="1"/>
    <col min="777" max="1023" width="11.5546875" style="21"/>
    <col min="1024" max="1024" width="37.109375" style="21" customWidth="1"/>
    <col min="1025" max="1032" width="17.109375" style="21" customWidth="1"/>
    <col min="1033" max="1279" width="11.5546875" style="21"/>
    <col min="1280" max="1280" width="37.109375" style="21" customWidth="1"/>
    <col min="1281" max="1288" width="17.109375" style="21" customWidth="1"/>
    <col min="1289" max="1535" width="11.5546875" style="21"/>
    <col min="1536" max="1536" width="37.109375" style="21" customWidth="1"/>
    <col min="1537" max="1544" width="17.109375" style="21" customWidth="1"/>
    <col min="1545" max="1791" width="11.5546875" style="21"/>
    <col min="1792" max="1792" width="37.109375" style="21" customWidth="1"/>
    <col min="1793" max="1800" width="17.109375" style="21" customWidth="1"/>
    <col min="1801" max="2047" width="11.5546875" style="21"/>
    <col min="2048" max="2048" width="37.109375" style="21" customWidth="1"/>
    <col min="2049" max="2056" width="17.109375" style="21" customWidth="1"/>
    <col min="2057" max="2303" width="11.5546875" style="21"/>
    <col min="2304" max="2304" width="37.109375" style="21" customWidth="1"/>
    <col min="2305" max="2312" width="17.109375" style="21" customWidth="1"/>
    <col min="2313" max="2559" width="11.5546875" style="21"/>
    <col min="2560" max="2560" width="37.109375" style="21" customWidth="1"/>
    <col min="2561" max="2568" width="17.109375" style="21" customWidth="1"/>
    <col min="2569" max="2815" width="11.5546875" style="21"/>
    <col min="2816" max="2816" width="37.109375" style="21" customWidth="1"/>
    <col min="2817" max="2824" width="17.109375" style="21" customWidth="1"/>
    <col min="2825" max="3071" width="11.5546875" style="21"/>
    <col min="3072" max="3072" width="37.109375" style="21" customWidth="1"/>
    <col min="3073" max="3080" width="17.109375" style="21" customWidth="1"/>
    <col min="3081" max="3327" width="11.5546875" style="21"/>
    <col min="3328" max="3328" width="37.109375" style="21" customWidth="1"/>
    <col min="3329" max="3336" width="17.109375" style="21" customWidth="1"/>
    <col min="3337" max="3583" width="11.5546875" style="21"/>
    <col min="3584" max="3584" width="37.109375" style="21" customWidth="1"/>
    <col min="3585" max="3592" width="17.109375" style="21" customWidth="1"/>
    <col min="3593" max="3839" width="11.5546875" style="21"/>
    <col min="3840" max="3840" width="37.109375" style="21" customWidth="1"/>
    <col min="3841" max="3848" width="17.109375" style="21" customWidth="1"/>
    <col min="3849" max="4095" width="11.5546875" style="21"/>
    <col min="4096" max="4096" width="37.109375" style="21" customWidth="1"/>
    <col min="4097" max="4104" width="17.109375" style="21" customWidth="1"/>
    <col min="4105" max="4351" width="11.5546875" style="21"/>
    <col min="4352" max="4352" width="37.109375" style="21" customWidth="1"/>
    <col min="4353" max="4360" width="17.109375" style="21" customWidth="1"/>
    <col min="4361" max="4607" width="11.5546875" style="21"/>
    <col min="4608" max="4608" width="37.109375" style="21" customWidth="1"/>
    <col min="4609" max="4616" width="17.109375" style="21" customWidth="1"/>
    <col min="4617" max="4863" width="11.5546875" style="21"/>
    <col min="4864" max="4864" width="37.109375" style="21" customWidth="1"/>
    <col min="4865" max="4872" width="17.109375" style="21" customWidth="1"/>
    <col min="4873" max="5119" width="11.5546875" style="21"/>
    <col min="5120" max="5120" width="37.109375" style="21" customWidth="1"/>
    <col min="5121" max="5128" width="17.109375" style="21" customWidth="1"/>
    <col min="5129" max="5375" width="11.5546875" style="21"/>
    <col min="5376" max="5376" width="37.109375" style="21" customWidth="1"/>
    <col min="5377" max="5384" width="17.109375" style="21" customWidth="1"/>
    <col min="5385" max="5631" width="11.5546875" style="21"/>
    <col min="5632" max="5632" width="37.109375" style="21" customWidth="1"/>
    <col min="5633" max="5640" width="17.109375" style="21" customWidth="1"/>
    <col min="5641" max="5887" width="11.5546875" style="21"/>
    <col min="5888" max="5888" width="37.109375" style="21" customWidth="1"/>
    <col min="5889" max="5896" width="17.109375" style="21" customWidth="1"/>
    <col min="5897" max="6143" width="11.5546875" style="21"/>
    <col min="6144" max="6144" width="37.109375" style="21" customWidth="1"/>
    <col min="6145" max="6152" width="17.109375" style="21" customWidth="1"/>
    <col min="6153" max="6399" width="11.5546875" style="21"/>
    <col min="6400" max="6400" width="37.109375" style="21" customWidth="1"/>
    <col min="6401" max="6408" width="17.109375" style="21" customWidth="1"/>
    <col min="6409" max="6655" width="11.5546875" style="21"/>
    <col min="6656" max="6656" width="37.109375" style="21" customWidth="1"/>
    <col min="6657" max="6664" width="17.109375" style="21" customWidth="1"/>
    <col min="6665" max="6911" width="11.5546875" style="21"/>
    <col min="6912" max="6912" width="37.109375" style="21" customWidth="1"/>
    <col min="6913" max="6920" width="17.109375" style="21" customWidth="1"/>
    <col min="6921" max="7167" width="11.5546875" style="21"/>
    <col min="7168" max="7168" width="37.109375" style="21" customWidth="1"/>
    <col min="7169" max="7176" width="17.109375" style="21" customWidth="1"/>
    <col min="7177" max="7423" width="11.5546875" style="21"/>
    <col min="7424" max="7424" width="37.109375" style="21" customWidth="1"/>
    <col min="7425" max="7432" width="17.109375" style="21" customWidth="1"/>
    <col min="7433" max="7679" width="11.5546875" style="21"/>
    <col min="7680" max="7680" width="37.109375" style="21" customWidth="1"/>
    <col min="7681" max="7688" width="17.109375" style="21" customWidth="1"/>
    <col min="7689" max="7935" width="11.5546875" style="21"/>
    <col min="7936" max="7936" width="37.109375" style="21" customWidth="1"/>
    <col min="7937" max="7944" width="17.109375" style="21" customWidth="1"/>
    <col min="7945" max="8191" width="11.5546875" style="21"/>
    <col min="8192" max="8192" width="37.109375" style="21" customWidth="1"/>
    <col min="8193" max="8200" width="17.109375" style="21" customWidth="1"/>
    <col min="8201" max="8447" width="11.5546875" style="21"/>
    <col min="8448" max="8448" width="37.109375" style="21" customWidth="1"/>
    <col min="8449" max="8456" width="17.109375" style="21" customWidth="1"/>
    <col min="8457" max="8703" width="11.5546875" style="21"/>
    <col min="8704" max="8704" width="37.109375" style="21" customWidth="1"/>
    <col min="8705" max="8712" width="17.109375" style="21" customWidth="1"/>
    <col min="8713" max="8959" width="11.5546875" style="21"/>
    <col min="8960" max="8960" width="37.109375" style="21" customWidth="1"/>
    <col min="8961" max="8968" width="17.109375" style="21" customWidth="1"/>
    <col min="8969" max="9215" width="11.5546875" style="21"/>
    <col min="9216" max="9216" width="37.109375" style="21" customWidth="1"/>
    <col min="9217" max="9224" width="17.109375" style="21" customWidth="1"/>
    <col min="9225" max="9471" width="11.5546875" style="21"/>
    <col min="9472" max="9472" width="37.109375" style="21" customWidth="1"/>
    <col min="9473" max="9480" width="17.109375" style="21" customWidth="1"/>
    <col min="9481" max="9727" width="11.5546875" style="21"/>
    <col min="9728" max="9728" width="37.109375" style="21" customWidth="1"/>
    <col min="9729" max="9736" width="17.109375" style="21" customWidth="1"/>
    <col min="9737" max="9983" width="11.5546875" style="21"/>
    <col min="9984" max="9984" width="37.109375" style="21" customWidth="1"/>
    <col min="9985" max="9992" width="17.109375" style="21" customWidth="1"/>
    <col min="9993" max="10239" width="11.5546875" style="21"/>
    <col min="10240" max="10240" width="37.109375" style="21" customWidth="1"/>
    <col min="10241" max="10248" width="17.109375" style="21" customWidth="1"/>
    <col min="10249" max="10495" width="11.5546875" style="21"/>
    <col min="10496" max="10496" width="37.109375" style="21" customWidth="1"/>
    <col min="10497" max="10504" width="17.109375" style="21" customWidth="1"/>
    <col min="10505" max="10751" width="11.5546875" style="21"/>
    <col min="10752" max="10752" width="37.109375" style="21" customWidth="1"/>
    <col min="10753" max="10760" width="17.109375" style="21" customWidth="1"/>
    <col min="10761" max="11007" width="11.5546875" style="21"/>
    <col min="11008" max="11008" width="37.109375" style="21" customWidth="1"/>
    <col min="11009" max="11016" width="17.109375" style="21" customWidth="1"/>
    <col min="11017" max="11263" width="11.5546875" style="21"/>
    <col min="11264" max="11264" width="37.109375" style="21" customWidth="1"/>
    <col min="11265" max="11272" width="17.109375" style="21" customWidth="1"/>
    <col min="11273" max="11519" width="11.5546875" style="21"/>
    <col min="11520" max="11520" width="37.109375" style="21" customWidth="1"/>
    <col min="11521" max="11528" width="17.109375" style="21" customWidth="1"/>
    <col min="11529" max="11775" width="11.5546875" style="21"/>
    <col min="11776" max="11776" width="37.109375" style="21" customWidth="1"/>
    <col min="11777" max="11784" width="17.109375" style="21" customWidth="1"/>
    <col min="11785" max="12031" width="11.5546875" style="21"/>
    <col min="12032" max="12032" width="37.109375" style="21" customWidth="1"/>
    <col min="12033" max="12040" width="17.109375" style="21" customWidth="1"/>
    <col min="12041" max="12287" width="11.5546875" style="21"/>
    <col min="12288" max="12288" width="37.109375" style="21" customWidth="1"/>
    <col min="12289" max="12296" width="17.109375" style="21" customWidth="1"/>
    <col min="12297" max="12543" width="11.5546875" style="21"/>
    <col min="12544" max="12544" width="37.109375" style="21" customWidth="1"/>
    <col min="12545" max="12552" width="17.109375" style="21" customWidth="1"/>
    <col min="12553" max="12799" width="11.5546875" style="21"/>
    <col min="12800" max="12800" width="37.109375" style="21" customWidth="1"/>
    <col min="12801" max="12808" width="17.109375" style="21" customWidth="1"/>
    <col min="12809" max="13055" width="11.5546875" style="21"/>
    <col min="13056" max="13056" width="37.109375" style="21" customWidth="1"/>
    <col min="13057" max="13064" width="17.109375" style="21" customWidth="1"/>
    <col min="13065" max="13311" width="11.5546875" style="21"/>
    <col min="13312" max="13312" width="37.109375" style="21" customWidth="1"/>
    <col min="13313" max="13320" width="17.109375" style="21" customWidth="1"/>
    <col min="13321" max="13567" width="11.5546875" style="21"/>
    <col min="13568" max="13568" width="37.109375" style="21" customWidth="1"/>
    <col min="13569" max="13576" width="17.109375" style="21" customWidth="1"/>
    <col min="13577" max="13823" width="11.5546875" style="21"/>
    <col min="13824" max="13824" width="37.109375" style="21" customWidth="1"/>
    <col min="13825" max="13832" width="17.109375" style="21" customWidth="1"/>
    <col min="13833" max="14079" width="11.5546875" style="21"/>
    <col min="14080" max="14080" width="37.109375" style="21" customWidth="1"/>
    <col min="14081" max="14088" width="17.109375" style="21" customWidth="1"/>
    <col min="14089" max="14335" width="11.5546875" style="21"/>
    <col min="14336" max="14336" width="37.109375" style="21" customWidth="1"/>
    <col min="14337" max="14344" width="17.109375" style="21" customWidth="1"/>
    <col min="14345" max="14591" width="11.5546875" style="21"/>
    <col min="14592" max="14592" width="37.109375" style="21" customWidth="1"/>
    <col min="14593" max="14600" width="17.109375" style="21" customWidth="1"/>
    <col min="14601" max="14847" width="11.5546875" style="21"/>
    <col min="14848" max="14848" width="37.109375" style="21" customWidth="1"/>
    <col min="14849" max="14856" width="17.109375" style="21" customWidth="1"/>
    <col min="14857" max="15103" width="11.5546875" style="21"/>
    <col min="15104" max="15104" width="37.109375" style="21" customWidth="1"/>
    <col min="15105" max="15112" width="17.109375" style="21" customWidth="1"/>
    <col min="15113" max="15359" width="11.5546875" style="21"/>
    <col min="15360" max="15360" width="37.109375" style="21" customWidth="1"/>
    <col min="15361" max="15368" width="17.109375" style="21" customWidth="1"/>
    <col min="15369" max="15615" width="11.5546875" style="21"/>
    <col min="15616" max="15616" width="37.109375" style="21" customWidth="1"/>
    <col min="15617" max="15624" width="17.109375" style="21" customWidth="1"/>
    <col min="15625" max="15871" width="11.5546875" style="21"/>
    <col min="15872" max="15872" width="37.109375" style="21" customWidth="1"/>
    <col min="15873" max="15880" width="17.109375" style="21" customWidth="1"/>
    <col min="15881" max="16127" width="11.5546875" style="21"/>
    <col min="16128" max="16128" width="37.109375" style="21" customWidth="1"/>
    <col min="16129" max="16136" width="17.109375" style="21" customWidth="1"/>
    <col min="16137" max="16384" width="11.5546875" style="21"/>
  </cols>
  <sheetData>
    <row r="1" spans="1:8" ht="14.4" customHeight="1" x14ac:dyDescent="0.3">
      <c r="C1" s="19"/>
    </row>
    <row r="2" spans="1:8" ht="14.4" customHeight="1" x14ac:dyDescent="0.3">
      <c r="B2" s="22" t="s">
        <v>33</v>
      </c>
      <c r="C2" s="19"/>
    </row>
    <row r="3" spans="1:8" ht="14.4" customHeight="1" x14ac:dyDescent="0.3">
      <c r="B3" s="42" t="s">
        <v>46</v>
      </c>
      <c r="C3" s="22"/>
    </row>
    <row r="4" spans="1:8" ht="14.4" customHeight="1" x14ac:dyDescent="0.3">
      <c r="B4" s="22"/>
      <c r="C4" s="22"/>
      <c r="D4" s="22"/>
      <c r="E4" s="22"/>
      <c r="F4" s="22"/>
      <c r="G4" s="22"/>
      <c r="H4" s="22"/>
    </row>
    <row r="5" spans="1:8" ht="14.4" customHeight="1" x14ac:dyDescent="0.3">
      <c r="A5" s="24"/>
      <c r="B5" s="24"/>
      <c r="C5" s="42" t="s">
        <v>46</v>
      </c>
      <c r="D5" s="49">
        <v>540</v>
      </c>
      <c r="E5" s="24"/>
      <c r="F5" s="24"/>
      <c r="G5" s="24"/>
      <c r="H5" s="24"/>
    </row>
    <row r="6" spans="1:8" ht="14.4" customHeight="1" x14ac:dyDescent="0.3">
      <c r="A6" s="25"/>
      <c r="B6" s="25"/>
      <c r="C6" s="42" t="s">
        <v>47</v>
      </c>
      <c r="D6" s="50">
        <v>720</v>
      </c>
      <c r="E6" s="26"/>
      <c r="F6" s="26"/>
      <c r="G6" s="26"/>
      <c r="H6" s="26"/>
    </row>
    <row r="7" spans="1:8" ht="14.4" customHeight="1" x14ac:dyDescent="0.35">
      <c r="A7" s="28"/>
      <c r="B7" s="27"/>
      <c r="C7" s="21" t="s">
        <v>17</v>
      </c>
      <c r="D7" s="45">
        <v>37194</v>
      </c>
      <c r="E7" s="27"/>
      <c r="F7" s="27"/>
      <c r="G7" s="27"/>
      <c r="H7" s="27"/>
    </row>
    <row r="8" spans="1:8" ht="14.4" customHeight="1" x14ac:dyDescent="0.35">
      <c r="A8" s="28"/>
      <c r="B8" s="27"/>
      <c r="C8" s="21" t="s">
        <v>18</v>
      </c>
      <c r="D8" s="45">
        <v>37256</v>
      </c>
      <c r="E8" s="27"/>
      <c r="F8" s="27"/>
      <c r="G8" s="27"/>
      <c r="H8" s="27"/>
    </row>
    <row r="9" spans="1:8" ht="14.4" customHeight="1" x14ac:dyDescent="0.3">
      <c r="D9" s="21"/>
    </row>
    <row r="10" spans="1:8" s="29" customFormat="1" ht="14.4" customHeight="1" x14ac:dyDescent="0.3">
      <c r="A10" s="30"/>
      <c r="B10" s="30"/>
      <c r="D10" s="30"/>
    </row>
    <row r="11" spans="1:8" s="29" customFormat="1" ht="14.4" customHeight="1" x14ac:dyDescent="0.35">
      <c r="C11" s="29" t="s">
        <v>19</v>
      </c>
      <c r="D11" s="30">
        <f>IF(DAY(D8)&gt;30,30,DAY(D8))</f>
        <v>30</v>
      </c>
      <c r="E11" s="31"/>
    </row>
    <row r="12" spans="1:8" s="29" customFormat="1" ht="14.4" customHeight="1" x14ac:dyDescent="0.35">
      <c r="A12" s="30"/>
      <c r="C12" s="29" t="s">
        <v>20</v>
      </c>
      <c r="D12" s="30">
        <f>IF(DAY(D7)&gt;30,30,DAY(D7))</f>
        <v>30</v>
      </c>
      <c r="E12" s="31"/>
    </row>
    <row r="13" spans="1:8" s="29" customFormat="1" ht="14.4" customHeight="1" x14ac:dyDescent="0.3">
      <c r="C13" s="32" t="s">
        <v>12</v>
      </c>
      <c r="D13" s="33">
        <f>D11-D12</f>
        <v>0</v>
      </c>
    </row>
    <row r="14" spans="1:8" s="29" customFormat="1" ht="14.4" customHeight="1" x14ac:dyDescent="0.3">
      <c r="D14" s="30"/>
    </row>
    <row r="15" spans="1:8" s="29" customFormat="1" ht="14.4" customHeight="1" x14ac:dyDescent="0.35">
      <c r="C15" s="29" t="s">
        <v>21</v>
      </c>
      <c r="D15" s="30">
        <f>MONTH(D8)</f>
        <v>12</v>
      </c>
    </row>
    <row r="16" spans="1:8" s="29" customFormat="1" ht="14.4" customHeight="1" x14ac:dyDescent="0.35">
      <c r="A16" s="30"/>
      <c r="B16" s="30"/>
      <c r="C16" s="29" t="s">
        <v>22</v>
      </c>
      <c r="D16" s="30">
        <f>MONTH(D7)</f>
        <v>10</v>
      </c>
      <c r="E16" s="31"/>
    </row>
    <row r="17" spans="2:5" s="29" customFormat="1" ht="14.4" customHeight="1" x14ac:dyDescent="0.3">
      <c r="C17" s="32" t="s">
        <v>13</v>
      </c>
      <c r="D17" s="34">
        <f>D15-D16</f>
        <v>2</v>
      </c>
      <c r="E17" s="31"/>
    </row>
    <row r="18" spans="2:5" s="29" customFormat="1" ht="14.4" customHeight="1" x14ac:dyDescent="0.3">
      <c r="C18" s="29" t="s">
        <v>12</v>
      </c>
      <c r="D18" s="35">
        <f>D17*30</f>
        <v>60</v>
      </c>
      <c r="E18" s="31"/>
    </row>
    <row r="19" spans="2:5" s="29" customFormat="1" ht="14.4" customHeight="1" x14ac:dyDescent="0.3">
      <c r="B19" s="30"/>
      <c r="D19" s="30"/>
      <c r="E19" s="31"/>
    </row>
    <row r="20" spans="2:5" s="29" customFormat="1" ht="14.4" customHeight="1" x14ac:dyDescent="0.35">
      <c r="B20" s="30"/>
      <c r="C20" s="29" t="s">
        <v>23</v>
      </c>
      <c r="D20" s="30">
        <f>YEAR(D8)</f>
        <v>2001</v>
      </c>
      <c r="E20" s="31"/>
    </row>
    <row r="21" spans="2:5" s="29" customFormat="1" ht="14.4" customHeight="1" x14ac:dyDescent="0.35">
      <c r="C21" s="29" t="s">
        <v>24</v>
      </c>
      <c r="D21" s="30">
        <f>YEAR(D7)</f>
        <v>2001</v>
      </c>
      <c r="E21" s="31"/>
    </row>
    <row r="22" spans="2:5" s="29" customFormat="1" ht="14.4" customHeight="1" x14ac:dyDescent="0.3">
      <c r="C22" s="32" t="s">
        <v>14</v>
      </c>
      <c r="D22" s="34">
        <f>D20-D21</f>
        <v>0</v>
      </c>
      <c r="E22" s="31"/>
    </row>
    <row r="23" spans="2:5" s="29" customFormat="1" ht="14.4" customHeight="1" x14ac:dyDescent="0.3">
      <c r="C23" s="29" t="s">
        <v>12</v>
      </c>
      <c r="D23" s="35">
        <f>D22*360</f>
        <v>0</v>
      </c>
      <c r="E23" s="31"/>
    </row>
    <row r="24" spans="2:5" s="29" customFormat="1" ht="14.4" customHeight="1" x14ac:dyDescent="0.3">
      <c r="D24" s="35"/>
      <c r="E24" s="31"/>
    </row>
    <row r="25" spans="2:5" s="29" customFormat="1" ht="14.4" customHeight="1" x14ac:dyDescent="0.3">
      <c r="D25" s="30"/>
      <c r="E25" s="31"/>
    </row>
    <row r="26" spans="2:5" s="29" customFormat="1" ht="14.4" customHeight="1" x14ac:dyDescent="0.3">
      <c r="C26" s="8" t="s">
        <v>15</v>
      </c>
      <c r="D26" s="46">
        <f>D13+D18+D23</f>
        <v>60</v>
      </c>
      <c r="E26" s="31"/>
    </row>
    <row r="27" spans="2:5" s="29" customFormat="1" ht="14.4" customHeight="1" x14ac:dyDescent="0.3">
      <c r="C27" s="8" t="s">
        <v>48</v>
      </c>
      <c r="D27" s="47">
        <f>D5/D6*D26</f>
        <v>45</v>
      </c>
    </row>
    <row r="28" spans="2:5" s="29" customFormat="1" ht="14.4" customHeight="1" x14ac:dyDescent="0.3">
      <c r="D28" s="30"/>
    </row>
    <row r="29" spans="2:5" s="29" customFormat="1" ht="14.4" customHeight="1" x14ac:dyDescent="0.3">
      <c r="D29" s="30"/>
    </row>
    <row r="30" spans="2:5" s="29" customFormat="1" x14ac:dyDescent="0.3">
      <c r="D30" s="30"/>
    </row>
    <row r="31" spans="2:5" s="29" customFormat="1" x14ac:dyDescent="0.3">
      <c r="D31" s="30"/>
    </row>
    <row r="32" spans="2:5" s="29" customFormat="1" x14ac:dyDescent="0.3">
      <c r="D32" s="30"/>
    </row>
    <row r="33" spans="4:4" s="29" customFormat="1" x14ac:dyDescent="0.3">
      <c r="D33" s="30"/>
    </row>
    <row r="34" spans="4:4" s="29" customFormat="1" x14ac:dyDescent="0.3">
      <c r="D34" s="30"/>
    </row>
    <row r="35" spans="4:4" s="29" customFormat="1" x14ac:dyDescent="0.3">
      <c r="D35" s="30"/>
    </row>
    <row r="36" spans="4:4" s="29" customFormat="1" x14ac:dyDescent="0.3">
      <c r="D36" s="30"/>
    </row>
    <row r="37" spans="4:4" s="29" customFormat="1" x14ac:dyDescent="0.3">
      <c r="D37" s="30"/>
    </row>
    <row r="38" spans="4:4" s="29" customFormat="1" x14ac:dyDescent="0.3">
      <c r="D38" s="30"/>
    </row>
    <row r="39" spans="4:4" s="29" customFormat="1" x14ac:dyDescent="0.3">
      <c r="D39" s="30"/>
    </row>
    <row r="40" spans="4:4" s="29" customFormat="1" x14ac:dyDescent="0.3">
      <c r="D40" s="30"/>
    </row>
    <row r="41" spans="4:4" s="29" customFormat="1" x14ac:dyDescent="0.3">
      <c r="D41" s="30"/>
    </row>
    <row r="42" spans="4:4" s="29" customFormat="1" x14ac:dyDescent="0.3">
      <c r="D42" s="30"/>
    </row>
    <row r="43" spans="4:4" s="29" customFormat="1" x14ac:dyDescent="0.3">
      <c r="D43" s="30"/>
    </row>
    <row r="44" spans="4:4" s="29" customFormat="1" x14ac:dyDescent="0.3">
      <c r="D44" s="30"/>
    </row>
    <row r="45" spans="4:4" s="29" customFormat="1" x14ac:dyDescent="0.3">
      <c r="D45" s="30"/>
    </row>
    <row r="46" spans="4:4" s="29" customFormat="1" x14ac:dyDescent="0.3">
      <c r="D46" s="30"/>
    </row>
    <row r="47" spans="4:4" s="29" customFormat="1" x14ac:dyDescent="0.3">
      <c r="D47" s="30"/>
    </row>
    <row r="48" spans="4:4" s="29" customFormat="1" x14ac:dyDescent="0.3">
      <c r="D48" s="30"/>
    </row>
    <row r="49" spans="4:4" s="29" customFormat="1" x14ac:dyDescent="0.3">
      <c r="D49" s="30"/>
    </row>
    <row r="50" spans="4:4" s="29" customFormat="1" x14ac:dyDescent="0.3">
      <c r="D50" s="30"/>
    </row>
    <row r="51" spans="4:4" s="29" customFormat="1" x14ac:dyDescent="0.3">
      <c r="D51" s="30"/>
    </row>
    <row r="52" spans="4:4" s="29" customFormat="1" x14ac:dyDescent="0.3">
      <c r="D52" s="30"/>
    </row>
    <row r="53" spans="4:4" s="29" customFormat="1" x14ac:dyDescent="0.3">
      <c r="D53" s="30"/>
    </row>
    <row r="54" spans="4:4" s="29" customFormat="1" x14ac:dyDescent="0.3">
      <c r="D54" s="30"/>
    </row>
    <row r="55" spans="4:4" s="29" customFormat="1" x14ac:dyDescent="0.3">
      <c r="D55" s="30"/>
    </row>
    <row r="56" spans="4:4" s="29" customFormat="1" x14ac:dyDescent="0.3">
      <c r="D56" s="30"/>
    </row>
    <row r="57" spans="4:4" s="29" customFormat="1" x14ac:dyDescent="0.3">
      <c r="D57" s="30"/>
    </row>
    <row r="58" spans="4:4" s="29" customFormat="1" x14ac:dyDescent="0.3">
      <c r="D58" s="30"/>
    </row>
    <row r="59" spans="4:4" s="29" customFormat="1" x14ac:dyDescent="0.3">
      <c r="D59" s="30"/>
    </row>
    <row r="60" spans="4:4" s="29" customFormat="1" x14ac:dyDescent="0.3">
      <c r="D60" s="30"/>
    </row>
    <row r="61" spans="4:4" s="29" customFormat="1" x14ac:dyDescent="0.3">
      <c r="D61" s="30"/>
    </row>
    <row r="62" spans="4:4" s="29" customFormat="1" x14ac:dyDescent="0.3">
      <c r="D62" s="30"/>
    </row>
    <row r="63" spans="4:4" s="29" customFormat="1" x14ac:dyDescent="0.3">
      <c r="D63" s="30"/>
    </row>
    <row r="64" spans="4:4" s="29" customFormat="1" x14ac:dyDescent="0.3">
      <c r="D64" s="30"/>
    </row>
    <row r="65" spans="4:4" s="29" customFormat="1" x14ac:dyDescent="0.3">
      <c r="D65" s="30"/>
    </row>
    <row r="66" spans="4:4" s="29" customFormat="1" x14ac:dyDescent="0.3">
      <c r="D66" s="30"/>
    </row>
    <row r="67" spans="4:4" s="29" customFormat="1" x14ac:dyDescent="0.3">
      <c r="D67" s="30"/>
    </row>
    <row r="68" spans="4:4" s="29" customFormat="1" x14ac:dyDescent="0.3">
      <c r="D68" s="30"/>
    </row>
    <row r="69" spans="4:4" s="29" customFormat="1" x14ac:dyDescent="0.3">
      <c r="D69" s="30"/>
    </row>
    <row r="70" spans="4:4" s="29" customFormat="1" x14ac:dyDescent="0.3">
      <c r="D70" s="30"/>
    </row>
    <row r="71" spans="4:4" s="29" customFormat="1" x14ac:dyDescent="0.3">
      <c r="D71" s="30"/>
    </row>
    <row r="72" spans="4:4" s="29" customFormat="1" x14ac:dyDescent="0.3">
      <c r="D72" s="30"/>
    </row>
    <row r="73" spans="4:4" s="29" customFormat="1" x14ac:dyDescent="0.3">
      <c r="D73" s="30"/>
    </row>
    <row r="74" spans="4:4" s="29" customFormat="1" x14ac:dyDescent="0.3">
      <c r="D74" s="30"/>
    </row>
    <row r="75" spans="4:4" s="29" customFormat="1" x14ac:dyDescent="0.3">
      <c r="D75" s="30"/>
    </row>
    <row r="76" spans="4:4" s="29" customFormat="1" x14ac:dyDescent="0.3">
      <c r="D76" s="30"/>
    </row>
    <row r="77" spans="4:4" s="29" customFormat="1" x14ac:dyDescent="0.3">
      <c r="D77" s="30"/>
    </row>
    <row r="78" spans="4:4" s="29" customFormat="1" x14ac:dyDescent="0.3">
      <c r="D78" s="30"/>
    </row>
    <row r="79" spans="4:4" s="29" customFormat="1" x14ac:dyDescent="0.3">
      <c r="D79" s="30"/>
    </row>
    <row r="80" spans="4:4" s="29" customFormat="1" x14ac:dyDescent="0.3">
      <c r="D80" s="30"/>
    </row>
    <row r="81" spans="4:4" s="29" customFormat="1" x14ac:dyDescent="0.3">
      <c r="D81" s="30"/>
    </row>
    <row r="82" spans="4:4" s="29" customFormat="1" x14ac:dyDescent="0.3">
      <c r="D82" s="30"/>
    </row>
    <row r="83" spans="4:4" s="29" customFormat="1" x14ac:dyDescent="0.3">
      <c r="D83" s="30"/>
    </row>
    <row r="84" spans="4:4" s="29" customFormat="1" x14ac:dyDescent="0.3">
      <c r="D84" s="30"/>
    </row>
    <row r="85" spans="4:4" s="29" customFormat="1" x14ac:dyDescent="0.3">
      <c r="D85" s="30"/>
    </row>
    <row r="86" spans="4:4" s="29" customFormat="1" x14ac:dyDescent="0.3">
      <c r="D86" s="30"/>
    </row>
    <row r="87" spans="4:4" s="29" customFormat="1" x14ac:dyDescent="0.3">
      <c r="D87" s="30"/>
    </row>
    <row r="88" spans="4:4" s="29" customFormat="1" x14ac:dyDescent="0.3">
      <c r="D88" s="30"/>
    </row>
    <row r="89" spans="4:4" s="29" customFormat="1" x14ac:dyDescent="0.3">
      <c r="D89" s="30"/>
    </row>
    <row r="90" spans="4:4" s="29" customFormat="1" x14ac:dyDescent="0.3">
      <c r="D90" s="30"/>
    </row>
    <row r="91" spans="4:4" s="29" customFormat="1" x14ac:dyDescent="0.3">
      <c r="D91" s="30"/>
    </row>
    <row r="92" spans="4:4" s="29" customFormat="1" x14ac:dyDescent="0.3">
      <c r="D92" s="30"/>
    </row>
    <row r="93" spans="4:4" s="29" customFormat="1" x14ac:dyDescent="0.3">
      <c r="D93" s="30"/>
    </row>
    <row r="94" spans="4:4" s="29" customFormat="1" x14ac:dyDescent="0.3">
      <c r="D94" s="30"/>
    </row>
    <row r="95" spans="4:4" s="29" customFormat="1" x14ac:dyDescent="0.3">
      <c r="D95" s="30"/>
    </row>
    <row r="96" spans="4:4" s="29" customFormat="1" x14ac:dyDescent="0.3">
      <c r="D96" s="30"/>
    </row>
    <row r="97" spans="4:4" s="29" customFormat="1" x14ac:dyDescent="0.3">
      <c r="D97" s="30"/>
    </row>
    <row r="98" spans="4:4" s="29" customFormat="1" x14ac:dyDescent="0.3">
      <c r="D98" s="30"/>
    </row>
    <row r="99" spans="4:4" s="29" customFormat="1" x14ac:dyDescent="0.3">
      <c r="D99" s="30"/>
    </row>
    <row r="100" spans="4:4" s="29" customFormat="1" x14ac:dyDescent="0.3">
      <c r="D100" s="30"/>
    </row>
    <row r="101" spans="4:4" s="29" customFormat="1" x14ac:dyDescent="0.3">
      <c r="D101" s="30"/>
    </row>
    <row r="102" spans="4:4" s="29" customFormat="1" x14ac:dyDescent="0.3">
      <c r="D102" s="30"/>
    </row>
    <row r="103" spans="4:4" s="29" customFormat="1" x14ac:dyDescent="0.3">
      <c r="D103" s="30"/>
    </row>
    <row r="104" spans="4:4" s="29" customFormat="1" x14ac:dyDescent="0.3">
      <c r="D104" s="30"/>
    </row>
    <row r="105" spans="4:4" s="29" customFormat="1" x14ac:dyDescent="0.3">
      <c r="D105" s="30"/>
    </row>
    <row r="106" spans="4:4" s="29" customFormat="1" x14ac:dyDescent="0.3">
      <c r="D106" s="30"/>
    </row>
    <row r="107" spans="4:4" s="29" customFormat="1" x14ac:dyDescent="0.3">
      <c r="D107" s="30"/>
    </row>
    <row r="108" spans="4:4" s="29" customFormat="1" x14ac:dyDescent="0.3">
      <c r="D108" s="30"/>
    </row>
    <row r="109" spans="4:4" s="29" customFormat="1" x14ac:dyDescent="0.3">
      <c r="D109" s="30"/>
    </row>
    <row r="110" spans="4:4" s="29" customFormat="1" x14ac:dyDescent="0.3">
      <c r="D110" s="30"/>
    </row>
    <row r="111" spans="4:4" s="29" customFormat="1" x14ac:dyDescent="0.3">
      <c r="D111" s="30"/>
    </row>
    <row r="112" spans="4:4" s="29" customFormat="1" x14ac:dyDescent="0.3">
      <c r="D112" s="30"/>
    </row>
    <row r="113" spans="4:4" s="29" customFormat="1" x14ac:dyDescent="0.3">
      <c r="D113" s="30"/>
    </row>
    <row r="114" spans="4:4" s="29" customFormat="1" x14ac:dyDescent="0.3">
      <c r="D114" s="30"/>
    </row>
    <row r="115" spans="4:4" s="29" customFormat="1" x14ac:dyDescent="0.3">
      <c r="D115" s="30"/>
    </row>
    <row r="116" spans="4:4" s="29" customFormat="1" x14ac:dyDescent="0.3">
      <c r="D116" s="30"/>
    </row>
    <row r="117" spans="4:4" s="29" customFormat="1" x14ac:dyDescent="0.3">
      <c r="D117" s="30"/>
    </row>
    <row r="118" spans="4:4" s="29" customFormat="1" x14ac:dyDescent="0.3">
      <c r="D118" s="30"/>
    </row>
    <row r="119" spans="4:4" s="29" customFormat="1" x14ac:dyDescent="0.3">
      <c r="D119" s="30"/>
    </row>
    <row r="120" spans="4:4" s="29" customFormat="1" x14ac:dyDescent="0.3">
      <c r="D120" s="30"/>
    </row>
    <row r="121" spans="4:4" s="29" customFormat="1" x14ac:dyDescent="0.3">
      <c r="D121" s="30"/>
    </row>
    <row r="122" spans="4:4" s="29" customFormat="1" x14ac:dyDescent="0.3">
      <c r="D122" s="30"/>
    </row>
    <row r="123" spans="4:4" s="29" customFormat="1" x14ac:dyDescent="0.3">
      <c r="D123" s="30"/>
    </row>
    <row r="124" spans="4:4" s="29" customFormat="1" x14ac:dyDescent="0.3">
      <c r="D124" s="30"/>
    </row>
    <row r="125" spans="4:4" s="29" customFormat="1" x14ac:dyDescent="0.3">
      <c r="D125" s="30"/>
    </row>
    <row r="126" spans="4:4" s="29" customFormat="1" x14ac:dyDescent="0.3">
      <c r="D126" s="30"/>
    </row>
    <row r="127" spans="4:4" s="29" customFormat="1" x14ac:dyDescent="0.3">
      <c r="D127" s="30"/>
    </row>
    <row r="128" spans="4:4" s="29" customFormat="1" x14ac:dyDescent="0.3">
      <c r="D128" s="30"/>
    </row>
    <row r="129" spans="4:4" s="29" customFormat="1" x14ac:dyDescent="0.3">
      <c r="D129" s="30"/>
    </row>
    <row r="130" spans="4:4" s="29" customFormat="1" x14ac:dyDescent="0.3">
      <c r="D130" s="30"/>
    </row>
    <row r="131" spans="4:4" s="29" customFormat="1" x14ac:dyDescent="0.3">
      <c r="D131" s="30"/>
    </row>
    <row r="132" spans="4:4" s="29" customFormat="1" x14ac:dyDescent="0.3">
      <c r="D132" s="30"/>
    </row>
    <row r="133" spans="4:4" s="29" customFormat="1" x14ac:dyDescent="0.3">
      <c r="D133" s="30"/>
    </row>
    <row r="134" spans="4:4" s="29" customFormat="1" x14ac:dyDescent="0.3">
      <c r="D134" s="30"/>
    </row>
    <row r="135" spans="4:4" s="29" customFormat="1" x14ac:dyDescent="0.3">
      <c r="D135" s="30"/>
    </row>
    <row r="136" spans="4:4" s="29" customFormat="1" x14ac:dyDescent="0.3">
      <c r="D136" s="30"/>
    </row>
    <row r="137" spans="4:4" s="29" customFormat="1" x14ac:dyDescent="0.3">
      <c r="D137" s="30"/>
    </row>
    <row r="138" spans="4:4" s="29" customFormat="1" x14ac:dyDescent="0.3">
      <c r="D138" s="30"/>
    </row>
    <row r="139" spans="4:4" s="29" customFormat="1" x14ac:dyDescent="0.3">
      <c r="D139" s="30"/>
    </row>
    <row r="140" spans="4:4" s="29" customFormat="1" x14ac:dyDescent="0.3">
      <c r="D140" s="30"/>
    </row>
    <row r="141" spans="4:4" s="29" customFormat="1" x14ac:dyDescent="0.3">
      <c r="D141" s="30"/>
    </row>
    <row r="142" spans="4:4" s="29" customFormat="1" x14ac:dyDescent="0.3">
      <c r="D142" s="30"/>
    </row>
    <row r="143" spans="4:4" s="29" customFormat="1" x14ac:dyDescent="0.3">
      <c r="D143" s="30"/>
    </row>
    <row r="144" spans="4:4" s="29" customFormat="1" x14ac:dyDescent="0.3">
      <c r="D144" s="30"/>
    </row>
    <row r="145" spans="4:4" s="29" customFormat="1" x14ac:dyDescent="0.3">
      <c r="D145" s="30"/>
    </row>
    <row r="146" spans="4:4" s="29" customFormat="1" x14ac:dyDescent="0.3">
      <c r="D146" s="30"/>
    </row>
    <row r="147" spans="4:4" s="29" customFormat="1" x14ac:dyDescent="0.3">
      <c r="D147" s="30"/>
    </row>
    <row r="148" spans="4:4" s="29" customFormat="1" x14ac:dyDescent="0.3">
      <c r="D148" s="30"/>
    </row>
    <row r="149" spans="4:4" s="29" customFormat="1" x14ac:dyDescent="0.3">
      <c r="D149" s="30"/>
    </row>
    <row r="150" spans="4:4" s="29" customFormat="1" x14ac:dyDescent="0.3">
      <c r="D150" s="30"/>
    </row>
    <row r="151" spans="4:4" s="29" customFormat="1" x14ac:dyDescent="0.3">
      <c r="D151" s="30"/>
    </row>
    <row r="152" spans="4:4" s="29" customFormat="1" x14ac:dyDescent="0.3">
      <c r="D152" s="30"/>
    </row>
    <row r="153" spans="4:4" s="29" customFormat="1" x14ac:dyDescent="0.3">
      <c r="D153" s="30"/>
    </row>
    <row r="154" spans="4:4" s="29" customFormat="1" x14ac:dyDescent="0.3">
      <c r="D154" s="30"/>
    </row>
    <row r="155" spans="4:4" s="29" customFormat="1" x14ac:dyDescent="0.3">
      <c r="D155" s="30"/>
    </row>
    <row r="156" spans="4:4" s="29" customFormat="1" x14ac:dyDescent="0.3">
      <c r="D156" s="30"/>
    </row>
    <row r="157" spans="4:4" s="29" customFormat="1" x14ac:dyDescent="0.3">
      <c r="D157" s="30"/>
    </row>
    <row r="158" spans="4:4" s="29" customFormat="1" x14ac:dyDescent="0.3">
      <c r="D158" s="30"/>
    </row>
    <row r="159" spans="4:4" s="29" customFormat="1" x14ac:dyDescent="0.3">
      <c r="D159" s="30"/>
    </row>
    <row r="160" spans="4:4" s="29" customFormat="1" x14ac:dyDescent="0.3">
      <c r="D160" s="30"/>
    </row>
    <row r="161" spans="4:4" s="29" customFormat="1" x14ac:dyDescent="0.3">
      <c r="D161" s="30"/>
    </row>
    <row r="162" spans="4:4" s="29" customFormat="1" x14ac:dyDescent="0.3">
      <c r="D162" s="30"/>
    </row>
    <row r="163" spans="4:4" s="29" customFormat="1" x14ac:dyDescent="0.3">
      <c r="D163" s="30"/>
    </row>
    <row r="164" spans="4:4" s="29" customFormat="1" x14ac:dyDescent="0.3">
      <c r="D164" s="30"/>
    </row>
    <row r="165" spans="4:4" s="29" customFormat="1" x14ac:dyDescent="0.3">
      <c r="D165" s="30"/>
    </row>
    <row r="166" spans="4:4" s="29" customFormat="1" x14ac:dyDescent="0.3">
      <c r="D166" s="30"/>
    </row>
    <row r="167" spans="4:4" s="29" customFormat="1" x14ac:dyDescent="0.3">
      <c r="D167" s="30"/>
    </row>
    <row r="168" spans="4:4" s="29" customFormat="1" x14ac:dyDescent="0.3">
      <c r="D168" s="30"/>
    </row>
    <row r="169" spans="4:4" s="29" customFormat="1" x14ac:dyDescent="0.3">
      <c r="D169" s="30"/>
    </row>
    <row r="170" spans="4:4" s="29" customFormat="1" x14ac:dyDescent="0.3">
      <c r="D170" s="30"/>
    </row>
    <row r="171" spans="4:4" s="29" customFormat="1" x14ac:dyDescent="0.3">
      <c r="D171" s="30"/>
    </row>
    <row r="172" spans="4:4" s="29" customFormat="1" x14ac:dyDescent="0.3">
      <c r="D172" s="30"/>
    </row>
    <row r="173" spans="4:4" s="29" customFormat="1" x14ac:dyDescent="0.3">
      <c r="D173" s="30"/>
    </row>
    <row r="174" spans="4:4" s="29" customFormat="1" x14ac:dyDescent="0.3">
      <c r="D174" s="30"/>
    </row>
    <row r="175" spans="4:4" s="29" customFormat="1" x14ac:dyDescent="0.3">
      <c r="D175" s="30"/>
    </row>
    <row r="176" spans="4:4" s="29" customFormat="1" x14ac:dyDescent="0.3">
      <c r="D176" s="30"/>
    </row>
    <row r="177" spans="4:4" s="29" customFormat="1" x14ac:dyDescent="0.3">
      <c r="D177" s="30"/>
    </row>
    <row r="178" spans="4:4" s="29" customFormat="1" x14ac:dyDescent="0.3">
      <c r="D178" s="30"/>
    </row>
    <row r="179" spans="4:4" s="29" customFormat="1" x14ac:dyDescent="0.3">
      <c r="D179" s="30"/>
    </row>
    <row r="180" spans="4:4" s="29" customFormat="1" x14ac:dyDescent="0.3">
      <c r="D180" s="30"/>
    </row>
    <row r="181" spans="4:4" s="29" customFormat="1" x14ac:dyDescent="0.3">
      <c r="D181" s="30"/>
    </row>
    <row r="182" spans="4:4" s="29" customFormat="1" x14ac:dyDescent="0.3">
      <c r="D182" s="30"/>
    </row>
    <row r="183" spans="4:4" s="29" customFormat="1" x14ac:dyDescent="0.3">
      <c r="D183" s="30"/>
    </row>
    <row r="184" spans="4:4" s="29" customFormat="1" x14ac:dyDescent="0.3">
      <c r="D184" s="30"/>
    </row>
    <row r="185" spans="4:4" s="29" customFormat="1" x14ac:dyDescent="0.3">
      <c r="D185" s="30"/>
    </row>
    <row r="186" spans="4:4" s="29" customFormat="1" x14ac:dyDescent="0.3">
      <c r="D186" s="30"/>
    </row>
    <row r="187" spans="4:4" s="29" customFormat="1" x14ac:dyDescent="0.3">
      <c r="D187" s="30"/>
    </row>
    <row r="188" spans="4:4" s="29" customFormat="1" x14ac:dyDescent="0.3">
      <c r="D188" s="30"/>
    </row>
    <row r="189" spans="4:4" s="29" customFormat="1" x14ac:dyDescent="0.3">
      <c r="D189" s="30"/>
    </row>
    <row r="190" spans="4:4" s="29" customFormat="1" x14ac:dyDescent="0.3">
      <c r="D190" s="30"/>
    </row>
    <row r="191" spans="4:4" s="29" customFormat="1" x14ac:dyDescent="0.3">
      <c r="D191" s="30"/>
    </row>
    <row r="192" spans="4:4" s="29" customFormat="1" x14ac:dyDescent="0.3">
      <c r="D192" s="30"/>
    </row>
    <row r="193" spans="4:4" s="29" customFormat="1" x14ac:dyDescent="0.3">
      <c r="D193" s="30"/>
    </row>
    <row r="194" spans="4:4" s="29" customFormat="1" x14ac:dyDescent="0.3">
      <c r="D194" s="30"/>
    </row>
    <row r="195" spans="4:4" s="29" customFormat="1" x14ac:dyDescent="0.3">
      <c r="D195" s="30"/>
    </row>
    <row r="196" spans="4:4" s="29" customFormat="1" x14ac:dyDescent="0.3">
      <c r="D196" s="30"/>
    </row>
    <row r="197" spans="4:4" s="29" customFormat="1" x14ac:dyDescent="0.3">
      <c r="D197" s="30"/>
    </row>
    <row r="198" spans="4:4" s="29" customFormat="1" x14ac:dyDescent="0.3">
      <c r="D198" s="30"/>
    </row>
    <row r="199" spans="4:4" s="29" customFormat="1" x14ac:dyDescent="0.3">
      <c r="D199" s="30"/>
    </row>
    <row r="200" spans="4:4" s="29" customFormat="1" x14ac:dyDescent="0.3">
      <c r="D200" s="30"/>
    </row>
    <row r="201" spans="4:4" s="29" customFormat="1" x14ac:dyDescent="0.3">
      <c r="D201" s="30"/>
    </row>
    <row r="202" spans="4:4" s="29" customFormat="1" x14ac:dyDescent="0.3">
      <c r="D202" s="30"/>
    </row>
    <row r="203" spans="4:4" s="29" customFormat="1" x14ac:dyDescent="0.3">
      <c r="D203" s="30"/>
    </row>
    <row r="204" spans="4:4" s="29" customFormat="1" x14ac:dyDescent="0.3">
      <c r="D204" s="30"/>
    </row>
    <row r="205" spans="4:4" s="29" customFormat="1" x14ac:dyDescent="0.3">
      <c r="D205" s="30"/>
    </row>
    <row r="206" spans="4:4" s="29" customFormat="1" x14ac:dyDescent="0.3">
      <c r="D206" s="30"/>
    </row>
    <row r="207" spans="4:4" s="29" customFormat="1" x14ac:dyDescent="0.3">
      <c r="D207" s="30"/>
    </row>
    <row r="208" spans="4:4" s="29" customFormat="1" x14ac:dyDescent="0.3">
      <c r="D208" s="30"/>
    </row>
    <row r="209" spans="4:4" s="29" customFormat="1" x14ac:dyDescent="0.3">
      <c r="D209" s="30"/>
    </row>
    <row r="210" spans="4:4" s="29" customFormat="1" x14ac:dyDescent="0.3">
      <c r="D210" s="30"/>
    </row>
    <row r="211" spans="4:4" s="29" customFormat="1" x14ac:dyDescent="0.3">
      <c r="D211" s="30"/>
    </row>
    <row r="212" spans="4:4" s="29" customFormat="1" x14ac:dyDescent="0.3">
      <c r="D212" s="30"/>
    </row>
    <row r="213" spans="4:4" s="29" customFormat="1" x14ac:dyDescent="0.3">
      <c r="D213" s="30"/>
    </row>
    <row r="214" spans="4:4" s="29" customFormat="1" x14ac:dyDescent="0.3">
      <c r="D214" s="30"/>
    </row>
    <row r="215" spans="4:4" s="29" customFormat="1" x14ac:dyDescent="0.3">
      <c r="D215" s="30"/>
    </row>
    <row r="216" spans="4:4" s="29" customFormat="1" x14ac:dyDescent="0.3">
      <c r="D216" s="30"/>
    </row>
    <row r="217" spans="4:4" s="29" customFormat="1" x14ac:dyDescent="0.3">
      <c r="D217" s="30"/>
    </row>
    <row r="218" spans="4:4" s="29" customFormat="1" x14ac:dyDescent="0.3">
      <c r="D218" s="30"/>
    </row>
    <row r="219" spans="4:4" s="29" customFormat="1" x14ac:dyDescent="0.3">
      <c r="D219" s="30"/>
    </row>
    <row r="220" spans="4:4" s="29" customFormat="1" x14ac:dyDescent="0.3">
      <c r="D220" s="30"/>
    </row>
    <row r="221" spans="4:4" s="29" customFormat="1" x14ac:dyDescent="0.3">
      <c r="D221" s="30"/>
    </row>
    <row r="222" spans="4:4" s="29" customFormat="1" x14ac:dyDescent="0.3">
      <c r="D222" s="30"/>
    </row>
    <row r="223" spans="4:4" s="29" customFormat="1" x14ac:dyDescent="0.3">
      <c r="D223" s="30"/>
    </row>
    <row r="224" spans="4:4" s="29" customFormat="1" x14ac:dyDescent="0.3">
      <c r="D224" s="30"/>
    </row>
    <row r="225" spans="4:4" s="29" customFormat="1" x14ac:dyDescent="0.3">
      <c r="D225" s="30"/>
    </row>
    <row r="226" spans="4:4" s="29" customFormat="1" x14ac:dyDescent="0.3">
      <c r="D226" s="30"/>
    </row>
    <row r="227" spans="4:4" s="29" customFormat="1" x14ac:dyDescent="0.3">
      <c r="D227" s="30"/>
    </row>
    <row r="228" spans="4:4" s="29" customFormat="1" x14ac:dyDescent="0.3">
      <c r="D228" s="30"/>
    </row>
    <row r="229" spans="4:4" s="29" customFormat="1" x14ac:dyDescent="0.3">
      <c r="D229" s="30"/>
    </row>
    <row r="230" spans="4:4" s="29" customFormat="1" x14ac:dyDescent="0.3">
      <c r="D230" s="30"/>
    </row>
    <row r="231" spans="4:4" s="29" customFormat="1" x14ac:dyDescent="0.3">
      <c r="D231" s="30"/>
    </row>
    <row r="232" spans="4:4" s="29" customFormat="1" x14ac:dyDescent="0.3">
      <c r="D232" s="30"/>
    </row>
    <row r="233" spans="4:4" s="29" customFormat="1" x14ac:dyDescent="0.3">
      <c r="D233" s="30"/>
    </row>
    <row r="234" spans="4:4" s="29" customFormat="1" x14ac:dyDescent="0.3">
      <c r="D234" s="30"/>
    </row>
    <row r="235" spans="4:4" s="29" customFormat="1" x14ac:dyDescent="0.3">
      <c r="D235" s="30"/>
    </row>
    <row r="236" spans="4:4" s="29" customFormat="1" x14ac:dyDescent="0.3">
      <c r="D236" s="30"/>
    </row>
    <row r="237" spans="4:4" s="29" customFormat="1" x14ac:dyDescent="0.3">
      <c r="D237" s="30"/>
    </row>
    <row r="238" spans="4:4" s="29" customFormat="1" x14ac:dyDescent="0.3">
      <c r="D238" s="30"/>
    </row>
    <row r="239" spans="4:4" s="29" customFormat="1" x14ac:dyDescent="0.3">
      <c r="D239" s="30"/>
    </row>
    <row r="240" spans="4:4" s="29" customFormat="1" x14ac:dyDescent="0.3">
      <c r="D240" s="30"/>
    </row>
    <row r="241" spans="4:4" s="29" customFormat="1" x14ac:dyDescent="0.3">
      <c r="D241" s="30"/>
    </row>
    <row r="242" spans="4:4" s="29" customFormat="1" x14ac:dyDescent="0.3">
      <c r="D242" s="30"/>
    </row>
    <row r="243" spans="4:4" s="29" customFormat="1" x14ac:dyDescent="0.3">
      <c r="D243" s="30"/>
    </row>
    <row r="244" spans="4:4" s="29" customFormat="1" x14ac:dyDescent="0.3">
      <c r="D244" s="30"/>
    </row>
    <row r="245" spans="4:4" s="29" customFormat="1" x14ac:dyDescent="0.3">
      <c r="D245" s="30"/>
    </row>
    <row r="246" spans="4:4" s="29" customFormat="1" x14ac:dyDescent="0.3">
      <c r="D246" s="30"/>
    </row>
    <row r="247" spans="4:4" s="29" customFormat="1" x14ac:dyDescent="0.3">
      <c r="D247" s="30"/>
    </row>
    <row r="248" spans="4:4" s="29" customFormat="1" x14ac:dyDescent="0.3">
      <c r="D248" s="30"/>
    </row>
    <row r="249" spans="4:4" s="29" customFormat="1" x14ac:dyDescent="0.3">
      <c r="D249" s="30"/>
    </row>
    <row r="250" spans="4:4" s="29" customFormat="1" x14ac:dyDescent="0.3">
      <c r="D250" s="30"/>
    </row>
    <row r="251" spans="4:4" s="29" customFormat="1" x14ac:dyDescent="0.3">
      <c r="D251" s="30"/>
    </row>
    <row r="252" spans="4:4" s="29" customFormat="1" x14ac:dyDescent="0.3">
      <c r="D252" s="30"/>
    </row>
    <row r="253" spans="4:4" s="29" customFormat="1" x14ac:dyDescent="0.3">
      <c r="D253" s="30"/>
    </row>
    <row r="254" spans="4:4" s="29" customFormat="1" x14ac:dyDescent="0.3">
      <c r="D254" s="30"/>
    </row>
    <row r="255" spans="4:4" s="29" customFormat="1" x14ac:dyDescent="0.3">
      <c r="D255" s="30"/>
    </row>
    <row r="256" spans="4:4" s="29" customFormat="1" x14ac:dyDescent="0.3">
      <c r="D256" s="30"/>
    </row>
    <row r="257" spans="4:4" s="29" customFormat="1" x14ac:dyDescent="0.3">
      <c r="D257" s="30"/>
    </row>
    <row r="258" spans="4:4" s="29" customFormat="1" x14ac:dyDescent="0.3">
      <c r="D258" s="30"/>
    </row>
    <row r="259" spans="4:4" s="29" customFormat="1" x14ac:dyDescent="0.3">
      <c r="D259" s="30"/>
    </row>
    <row r="260" spans="4:4" s="29" customFormat="1" x14ac:dyDescent="0.3">
      <c r="D260" s="30"/>
    </row>
    <row r="261" spans="4:4" s="29" customFormat="1" x14ac:dyDescent="0.3">
      <c r="D261" s="30"/>
    </row>
    <row r="262" spans="4:4" s="29" customFormat="1" x14ac:dyDescent="0.3">
      <c r="D262" s="30"/>
    </row>
    <row r="263" spans="4:4" s="29" customFormat="1" x14ac:dyDescent="0.3">
      <c r="D263" s="30"/>
    </row>
    <row r="264" spans="4:4" s="29" customFormat="1" x14ac:dyDescent="0.3">
      <c r="D264" s="30"/>
    </row>
    <row r="265" spans="4:4" s="29" customFormat="1" x14ac:dyDescent="0.3">
      <c r="D265" s="30"/>
    </row>
    <row r="266" spans="4:4" s="29" customFormat="1" x14ac:dyDescent="0.3">
      <c r="D266" s="30"/>
    </row>
    <row r="267" spans="4:4" s="29" customFormat="1" x14ac:dyDescent="0.3">
      <c r="D267" s="30"/>
    </row>
    <row r="268" spans="4:4" s="29" customFormat="1" x14ac:dyDescent="0.3">
      <c r="D268" s="30"/>
    </row>
    <row r="269" spans="4:4" s="29" customFormat="1" x14ac:dyDescent="0.3">
      <c r="D269" s="30"/>
    </row>
    <row r="270" spans="4:4" s="29" customFormat="1" x14ac:dyDescent="0.3">
      <c r="D270" s="30"/>
    </row>
    <row r="271" spans="4:4" s="29" customFormat="1" x14ac:dyDescent="0.3">
      <c r="D271" s="30"/>
    </row>
    <row r="272" spans="4:4" s="29" customFormat="1" x14ac:dyDescent="0.3">
      <c r="D272" s="30"/>
    </row>
    <row r="273" spans="4:4" s="29" customFormat="1" x14ac:dyDescent="0.3">
      <c r="D273" s="30"/>
    </row>
    <row r="274" spans="4:4" s="29" customFormat="1" x14ac:dyDescent="0.3">
      <c r="D274" s="30"/>
    </row>
    <row r="275" spans="4:4" s="29" customFormat="1" x14ac:dyDescent="0.3">
      <c r="D275" s="30"/>
    </row>
    <row r="276" spans="4:4" s="29" customFormat="1" x14ac:dyDescent="0.3">
      <c r="D276" s="30"/>
    </row>
    <row r="277" spans="4:4" s="29" customFormat="1" x14ac:dyDescent="0.3">
      <c r="D277" s="30"/>
    </row>
    <row r="278" spans="4:4" s="29" customFormat="1" x14ac:dyDescent="0.3">
      <c r="D278" s="30"/>
    </row>
    <row r="279" spans="4:4" s="29" customFormat="1" x14ac:dyDescent="0.3">
      <c r="D279" s="30"/>
    </row>
    <row r="280" spans="4:4" s="29" customFormat="1" x14ac:dyDescent="0.3">
      <c r="D280" s="30"/>
    </row>
    <row r="281" spans="4:4" s="29" customFormat="1" x14ac:dyDescent="0.3">
      <c r="D281" s="30"/>
    </row>
    <row r="282" spans="4:4" s="29" customFormat="1" x14ac:dyDescent="0.3">
      <c r="D282" s="30"/>
    </row>
    <row r="283" spans="4:4" s="29" customFormat="1" x14ac:dyDescent="0.3">
      <c r="D283" s="30"/>
    </row>
    <row r="284" spans="4:4" s="29" customFormat="1" x14ac:dyDescent="0.3">
      <c r="D284" s="30"/>
    </row>
    <row r="285" spans="4:4" s="29" customFormat="1" x14ac:dyDescent="0.3">
      <c r="D285" s="30"/>
    </row>
    <row r="286" spans="4:4" s="29" customFormat="1" x14ac:dyDescent="0.3">
      <c r="D286" s="30"/>
    </row>
    <row r="287" spans="4:4" s="29" customFormat="1" x14ac:dyDescent="0.3">
      <c r="D287" s="30"/>
    </row>
  </sheetData>
  <dataValidations count="1">
    <dataValidation type="list" allowBlank="1" showInputMessage="1" showErrorMessage="1" sqref="D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D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D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D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D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D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D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D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D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D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D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D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D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D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D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D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WVI983030" xr:uid="{00000000-0002-0000-0600-000000000000}">
      <formula1>"1,2,3,4,5,6,7,8"</formula1>
    </dataValidation>
  </dataValidations>
  <pageMargins left="0.47244094488188981" right="0.47244094488188981" top="1.1811023622047245" bottom="0.78740157480314965" header="0.31496062992125984" footer="0.31496062992125984"/>
  <pageSetup paperSize="9" orientation="portrait" horizontalDpi="1200" verticalDpi="1200" r:id="rId1"/>
  <headerFooter>
    <oddHeader>&amp;L&amp;"+,Standard"&amp;12 Jan Schäfer-Kunz
 &amp;"+,Fett"Buchführung und Jahresabschluss</oddHeader>
    <oddFooter>&amp;L&amp;8 Copyright © Schäffer-Poeschel Verlag für Wirtschaft · Steuern · Recht GmbH&amp;R&amp;8&amp;F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D36"/>
  <sheetViews>
    <sheetView zoomScaleNormal="100" workbookViewId="0">
      <selection activeCell="B2" sqref="B2"/>
    </sheetView>
  </sheetViews>
  <sheetFormatPr baseColWidth="10" defaultRowHeight="14.4" x14ac:dyDescent="0.3"/>
  <cols>
    <col min="1" max="1" width="2.6640625" style="4" customWidth="1"/>
    <col min="2" max="2" width="18" style="4" bestFit="1" customWidth="1"/>
    <col min="3" max="3" width="27.33203125" style="4" bestFit="1" customWidth="1"/>
    <col min="4" max="4" width="27.33203125" style="4" customWidth="1"/>
    <col min="5" max="5" width="2.6640625" style="4" customWidth="1"/>
    <col min="6" max="250" width="11.5546875" style="4"/>
    <col min="251" max="251" width="2.88671875" style="4" customWidth="1"/>
    <col min="252" max="252" width="34.44140625" style="4" bestFit="1" customWidth="1"/>
    <col min="253" max="253" width="30.44140625" style="4" bestFit="1" customWidth="1"/>
    <col min="254" max="255" width="21.44140625" style="4" customWidth="1"/>
    <col min="256" max="256" width="13.5546875" style="4" customWidth="1"/>
    <col min="257" max="257" width="15.6640625" style="4" customWidth="1"/>
    <col min="258" max="506" width="11.5546875" style="4"/>
    <col min="507" max="507" width="2.88671875" style="4" customWidth="1"/>
    <col min="508" max="508" width="34.44140625" style="4" bestFit="1" customWidth="1"/>
    <col min="509" max="509" width="30.44140625" style="4" bestFit="1" customWidth="1"/>
    <col min="510" max="511" width="21.44140625" style="4" customWidth="1"/>
    <col min="512" max="512" width="13.5546875" style="4" customWidth="1"/>
    <col min="513" max="513" width="15.6640625" style="4" customWidth="1"/>
    <col min="514" max="762" width="11.5546875" style="4"/>
    <col min="763" max="763" width="2.88671875" style="4" customWidth="1"/>
    <col min="764" max="764" width="34.44140625" style="4" bestFit="1" customWidth="1"/>
    <col min="765" max="765" width="30.44140625" style="4" bestFit="1" customWidth="1"/>
    <col min="766" max="767" width="21.44140625" style="4" customWidth="1"/>
    <col min="768" max="768" width="13.5546875" style="4" customWidth="1"/>
    <col min="769" max="769" width="15.6640625" style="4" customWidth="1"/>
    <col min="770" max="1018" width="11.5546875" style="4"/>
    <col min="1019" max="1019" width="2.88671875" style="4" customWidth="1"/>
    <col min="1020" max="1020" width="34.44140625" style="4" bestFit="1" customWidth="1"/>
    <col min="1021" max="1021" width="30.44140625" style="4" bestFit="1" customWidth="1"/>
    <col min="1022" max="1023" width="21.44140625" style="4" customWidth="1"/>
    <col min="1024" max="1024" width="13.5546875" style="4" customWidth="1"/>
    <col min="1025" max="1025" width="15.6640625" style="4" customWidth="1"/>
    <col min="1026" max="1274" width="11.5546875" style="4"/>
    <col min="1275" max="1275" width="2.88671875" style="4" customWidth="1"/>
    <col min="1276" max="1276" width="34.44140625" style="4" bestFit="1" customWidth="1"/>
    <col min="1277" max="1277" width="30.44140625" style="4" bestFit="1" customWidth="1"/>
    <col min="1278" max="1279" width="21.44140625" style="4" customWidth="1"/>
    <col min="1280" max="1280" width="13.5546875" style="4" customWidth="1"/>
    <col min="1281" max="1281" width="15.6640625" style="4" customWidth="1"/>
    <col min="1282" max="1530" width="11.5546875" style="4"/>
    <col min="1531" max="1531" width="2.88671875" style="4" customWidth="1"/>
    <col min="1532" max="1532" width="34.44140625" style="4" bestFit="1" customWidth="1"/>
    <col min="1533" max="1533" width="30.44140625" style="4" bestFit="1" customWidth="1"/>
    <col min="1534" max="1535" width="21.44140625" style="4" customWidth="1"/>
    <col min="1536" max="1536" width="13.5546875" style="4" customWidth="1"/>
    <col min="1537" max="1537" width="15.6640625" style="4" customWidth="1"/>
    <col min="1538" max="1786" width="11.5546875" style="4"/>
    <col min="1787" max="1787" width="2.88671875" style="4" customWidth="1"/>
    <col min="1788" max="1788" width="34.44140625" style="4" bestFit="1" customWidth="1"/>
    <col min="1789" max="1789" width="30.44140625" style="4" bestFit="1" customWidth="1"/>
    <col min="1790" max="1791" width="21.44140625" style="4" customWidth="1"/>
    <col min="1792" max="1792" width="13.5546875" style="4" customWidth="1"/>
    <col min="1793" max="1793" width="15.6640625" style="4" customWidth="1"/>
    <col min="1794" max="2042" width="11.5546875" style="4"/>
    <col min="2043" max="2043" width="2.88671875" style="4" customWidth="1"/>
    <col min="2044" max="2044" width="34.44140625" style="4" bestFit="1" customWidth="1"/>
    <col min="2045" max="2045" width="30.44140625" style="4" bestFit="1" customWidth="1"/>
    <col min="2046" max="2047" width="21.44140625" style="4" customWidth="1"/>
    <col min="2048" max="2048" width="13.5546875" style="4" customWidth="1"/>
    <col min="2049" max="2049" width="15.6640625" style="4" customWidth="1"/>
    <col min="2050" max="2298" width="11.5546875" style="4"/>
    <col min="2299" max="2299" width="2.88671875" style="4" customWidth="1"/>
    <col min="2300" max="2300" width="34.44140625" style="4" bestFit="1" customWidth="1"/>
    <col min="2301" max="2301" width="30.44140625" style="4" bestFit="1" customWidth="1"/>
    <col min="2302" max="2303" width="21.44140625" style="4" customWidth="1"/>
    <col min="2304" max="2304" width="13.5546875" style="4" customWidth="1"/>
    <col min="2305" max="2305" width="15.6640625" style="4" customWidth="1"/>
    <col min="2306" max="2554" width="11.5546875" style="4"/>
    <col min="2555" max="2555" width="2.88671875" style="4" customWidth="1"/>
    <col min="2556" max="2556" width="34.44140625" style="4" bestFit="1" customWidth="1"/>
    <col min="2557" max="2557" width="30.44140625" style="4" bestFit="1" customWidth="1"/>
    <col min="2558" max="2559" width="21.44140625" style="4" customWidth="1"/>
    <col min="2560" max="2560" width="13.5546875" style="4" customWidth="1"/>
    <col min="2561" max="2561" width="15.6640625" style="4" customWidth="1"/>
    <col min="2562" max="2810" width="11.5546875" style="4"/>
    <col min="2811" max="2811" width="2.88671875" style="4" customWidth="1"/>
    <col min="2812" max="2812" width="34.44140625" style="4" bestFit="1" customWidth="1"/>
    <col min="2813" max="2813" width="30.44140625" style="4" bestFit="1" customWidth="1"/>
    <col min="2814" max="2815" width="21.44140625" style="4" customWidth="1"/>
    <col min="2816" max="2816" width="13.5546875" style="4" customWidth="1"/>
    <col min="2817" max="2817" width="15.6640625" style="4" customWidth="1"/>
    <col min="2818" max="3066" width="11.5546875" style="4"/>
    <col min="3067" max="3067" width="2.88671875" style="4" customWidth="1"/>
    <col min="3068" max="3068" width="34.44140625" style="4" bestFit="1" customWidth="1"/>
    <col min="3069" max="3069" width="30.44140625" style="4" bestFit="1" customWidth="1"/>
    <col min="3070" max="3071" width="21.44140625" style="4" customWidth="1"/>
    <col min="3072" max="3072" width="13.5546875" style="4" customWidth="1"/>
    <col min="3073" max="3073" width="15.6640625" style="4" customWidth="1"/>
    <col min="3074" max="3322" width="11.5546875" style="4"/>
    <col min="3323" max="3323" width="2.88671875" style="4" customWidth="1"/>
    <col min="3324" max="3324" width="34.44140625" style="4" bestFit="1" customWidth="1"/>
    <col min="3325" max="3325" width="30.44140625" style="4" bestFit="1" customWidth="1"/>
    <col min="3326" max="3327" width="21.44140625" style="4" customWidth="1"/>
    <col min="3328" max="3328" width="13.5546875" style="4" customWidth="1"/>
    <col min="3329" max="3329" width="15.6640625" style="4" customWidth="1"/>
    <col min="3330" max="3578" width="11.5546875" style="4"/>
    <col min="3579" max="3579" width="2.88671875" style="4" customWidth="1"/>
    <col min="3580" max="3580" width="34.44140625" style="4" bestFit="1" customWidth="1"/>
    <col min="3581" max="3581" width="30.44140625" style="4" bestFit="1" customWidth="1"/>
    <col min="3582" max="3583" width="21.44140625" style="4" customWidth="1"/>
    <col min="3584" max="3584" width="13.5546875" style="4" customWidth="1"/>
    <col min="3585" max="3585" width="15.6640625" style="4" customWidth="1"/>
    <col min="3586" max="3834" width="11.5546875" style="4"/>
    <col min="3835" max="3835" width="2.88671875" style="4" customWidth="1"/>
    <col min="3836" max="3836" width="34.44140625" style="4" bestFit="1" customWidth="1"/>
    <col min="3837" max="3837" width="30.44140625" style="4" bestFit="1" customWidth="1"/>
    <col min="3838" max="3839" width="21.44140625" style="4" customWidth="1"/>
    <col min="3840" max="3840" width="13.5546875" style="4" customWidth="1"/>
    <col min="3841" max="3841" width="15.6640625" style="4" customWidth="1"/>
    <col min="3842" max="4090" width="11.5546875" style="4"/>
    <col min="4091" max="4091" width="2.88671875" style="4" customWidth="1"/>
    <col min="4092" max="4092" width="34.44140625" style="4" bestFit="1" customWidth="1"/>
    <col min="4093" max="4093" width="30.44140625" style="4" bestFit="1" customWidth="1"/>
    <col min="4094" max="4095" width="21.44140625" style="4" customWidth="1"/>
    <col min="4096" max="4096" width="13.5546875" style="4" customWidth="1"/>
    <col min="4097" max="4097" width="15.6640625" style="4" customWidth="1"/>
    <col min="4098" max="4346" width="11.5546875" style="4"/>
    <col min="4347" max="4347" width="2.88671875" style="4" customWidth="1"/>
    <col min="4348" max="4348" width="34.44140625" style="4" bestFit="1" customWidth="1"/>
    <col min="4349" max="4349" width="30.44140625" style="4" bestFit="1" customWidth="1"/>
    <col min="4350" max="4351" width="21.44140625" style="4" customWidth="1"/>
    <col min="4352" max="4352" width="13.5546875" style="4" customWidth="1"/>
    <col min="4353" max="4353" width="15.6640625" style="4" customWidth="1"/>
    <col min="4354" max="4602" width="11.5546875" style="4"/>
    <col min="4603" max="4603" width="2.88671875" style="4" customWidth="1"/>
    <col min="4604" max="4604" width="34.44140625" style="4" bestFit="1" customWidth="1"/>
    <col min="4605" max="4605" width="30.44140625" style="4" bestFit="1" customWidth="1"/>
    <col min="4606" max="4607" width="21.44140625" style="4" customWidth="1"/>
    <col min="4608" max="4608" width="13.5546875" style="4" customWidth="1"/>
    <col min="4609" max="4609" width="15.6640625" style="4" customWidth="1"/>
    <col min="4610" max="4858" width="11.5546875" style="4"/>
    <col min="4859" max="4859" width="2.88671875" style="4" customWidth="1"/>
    <col min="4860" max="4860" width="34.44140625" style="4" bestFit="1" customWidth="1"/>
    <col min="4861" max="4861" width="30.44140625" style="4" bestFit="1" customWidth="1"/>
    <col min="4862" max="4863" width="21.44140625" style="4" customWidth="1"/>
    <col min="4864" max="4864" width="13.5546875" style="4" customWidth="1"/>
    <col min="4865" max="4865" width="15.6640625" style="4" customWidth="1"/>
    <col min="4866" max="5114" width="11.5546875" style="4"/>
    <col min="5115" max="5115" width="2.88671875" style="4" customWidth="1"/>
    <col min="5116" max="5116" width="34.44140625" style="4" bestFit="1" customWidth="1"/>
    <col min="5117" max="5117" width="30.44140625" style="4" bestFit="1" customWidth="1"/>
    <col min="5118" max="5119" width="21.44140625" style="4" customWidth="1"/>
    <col min="5120" max="5120" width="13.5546875" style="4" customWidth="1"/>
    <col min="5121" max="5121" width="15.6640625" style="4" customWidth="1"/>
    <col min="5122" max="5370" width="11.5546875" style="4"/>
    <col min="5371" max="5371" width="2.88671875" style="4" customWidth="1"/>
    <col min="5372" max="5372" width="34.44140625" style="4" bestFit="1" customWidth="1"/>
    <col min="5373" max="5373" width="30.44140625" style="4" bestFit="1" customWidth="1"/>
    <col min="5374" max="5375" width="21.44140625" style="4" customWidth="1"/>
    <col min="5376" max="5376" width="13.5546875" style="4" customWidth="1"/>
    <col min="5377" max="5377" width="15.6640625" style="4" customWidth="1"/>
    <col min="5378" max="5626" width="11.5546875" style="4"/>
    <col min="5627" max="5627" width="2.88671875" style="4" customWidth="1"/>
    <col min="5628" max="5628" width="34.44140625" style="4" bestFit="1" customWidth="1"/>
    <col min="5629" max="5629" width="30.44140625" style="4" bestFit="1" customWidth="1"/>
    <col min="5630" max="5631" width="21.44140625" style="4" customWidth="1"/>
    <col min="5632" max="5632" width="13.5546875" style="4" customWidth="1"/>
    <col min="5633" max="5633" width="15.6640625" style="4" customWidth="1"/>
    <col min="5634" max="5882" width="11.5546875" style="4"/>
    <col min="5883" max="5883" width="2.88671875" style="4" customWidth="1"/>
    <col min="5884" max="5884" width="34.44140625" style="4" bestFit="1" customWidth="1"/>
    <col min="5885" max="5885" width="30.44140625" style="4" bestFit="1" customWidth="1"/>
    <col min="5886" max="5887" width="21.44140625" style="4" customWidth="1"/>
    <col min="5888" max="5888" width="13.5546875" style="4" customWidth="1"/>
    <col min="5889" max="5889" width="15.6640625" style="4" customWidth="1"/>
    <col min="5890" max="6138" width="11.5546875" style="4"/>
    <col min="6139" max="6139" width="2.88671875" style="4" customWidth="1"/>
    <col min="6140" max="6140" width="34.44140625" style="4" bestFit="1" customWidth="1"/>
    <col min="6141" max="6141" width="30.44140625" style="4" bestFit="1" customWidth="1"/>
    <col min="6142" max="6143" width="21.44140625" style="4" customWidth="1"/>
    <col min="6144" max="6144" width="13.5546875" style="4" customWidth="1"/>
    <col min="6145" max="6145" width="15.6640625" style="4" customWidth="1"/>
    <col min="6146" max="6394" width="11.5546875" style="4"/>
    <col min="6395" max="6395" width="2.88671875" style="4" customWidth="1"/>
    <col min="6396" max="6396" width="34.44140625" style="4" bestFit="1" customWidth="1"/>
    <col min="6397" max="6397" width="30.44140625" style="4" bestFit="1" customWidth="1"/>
    <col min="6398" max="6399" width="21.44140625" style="4" customWidth="1"/>
    <col min="6400" max="6400" width="13.5546875" style="4" customWidth="1"/>
    <col min="6401" max="6401" width="15.6640625" style="4" customWidth="1"/>
    <col min="6402" max="6650" width="11.5546875" style="4"/>
    <col min="6651" max="6651" width="2.88671875" style="4" customWidth="1"/>
    <col min="6652" max="6652" width="34.44140625" style="4" bestFit="1" customWidth="1"/>
    <col min="6653" max="6653" width="30.44140625" style="4" bestFit="1" customWidth="1"/>
    <col min="6654" max="6655" width="21.44140625" style="4" customWidth="1"/>
    <col min="6656" max="6656" width="13.5546875" style="4" customWidth="1"/>
    <col min="6657" max="6657" width="15.6640625" style="4" customWidth="1"/>
    <col min="6658" max="6906" width="11.5546875" style="4"/>
    <col min="6907" max="6907" width="2.88671875" style="4" customWidth="1"/>
    <col min="6908" max="6908" width="34.44140625" style="4" bestFit="1" customWidth="1"/>
    <col min="6909" max="6909" width="30.44140625" style="4" bestFit="1" customWidth="1"/>
    <col min="6910" max="6911" width="21.44140625" style="4" customWidth="1"/>
    <col min="6912" max="6912" width="13.5546875" style="4" customWidth="1"/>
    <col min="6913" max="6913" width="15.6640625" style="4" customWidth="1"/>
    <col min="6914" max="7162" width="11.5546875" style="4"/>
    <col min="7163" max="7163" width="2.88671875" style="4" customWidth="1"/>
    <col min="7164" max="7164" width="34.44140625" style="4" bestFit="1" customWidth="1"/>
    <col min="7165" max="7165" width="30.44140625" style="4" bestFit="1" customWidth="1"/>
    <col min="7166" max="7167" width="21.44140625" style="4" customWidth="1"/>
    <col min="7168" max="7168" width="13.5546875" style="4" customWidth="1"/>
    <col min="7169" max="7169" width="15.6640625" style="4" customWidth="1"/>
    <col min="7170" max="7418" width="11.5546875" style="4"/>
    <col min="7419" max="7419" width="2.88671875" style="4" customWidth="1"/>
    <col min="7420" max="7420" width="34.44140625" style="4" bestFit="1" customWidth="1"/>
    <col min="7421" max="7421" width="30.44140625" style="4" bestFit="1" customWidth="1"/>
    <col min="7422" max="7423" width="21.44140625" style="4" customWidth="1"/>
    <col min="7424" max="7424" width="13.5546875" style="4" customWidth="1"/>
    <col min="7425" max="7425" width="15.6640625" style="4" customWidth="1"/>
    <col min="7426" max="7674" width="11.5546875" style="4"/>
    <col min="7675" max="7675" width="2.88671875" style="4" customWidth="1"/>
    <col min="7676" max="7676" width="34.44140625" style="4" bestFit="1" customWidth="1"/>
    <col min="7677" max="7677" width="30.44140625" style="4" bestFit="1" customWidth="1"/>
    <col min="7678" max="7679" width="21.44140625" style="4" customWidth="1"/>
    <col min="7680" max="7680" width="13.5546875" style="4" customWidth="1"/>
    <col min="7681" max="7681" width="15.6640625" style="4" customWidth="1"/>
    <col min="7682" max="7930" width="11.5546875" style="4"/>
    <col min="7931" max="7931" width="2.88671875" style="4" customWidth="1"/>
    <col min="7932" max="7932" width="34.44140625" style="4" bestFit="1" customWidth="1"/>
    <col min="7933" max="7933" width="30.44140625" style="4" bestFit="1" customWidth="1"/>
    <col min="7934" max="7935" width="21.44140625" style="4" customWidth="1"/>
    <col min="7936" max="7936" width="13.5546875" style="4" customWidth="1"/>
    <col min="7937" max="7937" width="15.6640625" style="4" customWidth="1"/>
    <col min="7938" max="8186" width="11.5546875" style="4"/>
    <col min="8187" max="8187" width="2.88671875" style="4" customWidth="1"/>
    <col min="8188" max="8188" width="34.44140625" style="4" bestFit="1" customWidth="1"/>
    <col min="8189" max="8189" width="30.44140625" style="4" bestFit="1" customWidth="1"/>
    <col min="8190" max="8191" width="21.44140625" style="4" customWidth="1"/>
    <col min="8192" max="8192" width="13.5546875" style="4" customWidth="1"/>
    <col min="8193" max="8193" width="15.6640625" style="4" customWidth="1"/>
    <col min="8194" max="8442" width="11.5546875" style="4"/>
    <col min="8443" max="8443" width="2.88671875" style="4" customWidth="1"/>
    <col min="8444" max="8444" width="34.44140625" style="4" bestFit="1" customWidth="1"/>
    <col min="8445" max="8445" width="30.44140625" style="4" bestFit="1" customWidth="1"/>
    <col min="8446" max="8447" width="21.44140625" style="4" customWidth="1"/>
    <col min="8448" max="8448" width="13.5546875" style="4" customWidth="1"/>
    <col min="8449" max="8449" width="15.6640625" style="4" customWidth="1"/>
    <col min="8450" max="8698" width="11.5546875" style="4"/>
    <col min="8699" max="8699" width="2.88671875" style="4" customWidth="1"/>
    <col min="8700" max="8700" width="34.44140625" style="4" bestFit="1" customWidth="1"/>
    <col min="8701" max="8701" width="30.44140625" style="4" bestFit="1" customWidth="1"/>
    <col min="8702" max="8703" width="21.44140625" style="4" customWidth="1"/>
    <col min="8704" max="8704" width="13.5546875" style="4" customWidth="1"/>
    <col min="8705" max="8705" width="15.6640625" style="4" customWidth="1"/>
    <col min="8706" max="8954" width="11.5546875" style="4"/>
    <col min="8955" max="8955" width="2.88671875" style="4" customWidth="1"/>
    <col min="8956" max="8956" width="34.44140625" style="4" bestFit="1" customWidth="1"/>
    <col min="8957" max="8957" width="30.44140625" style="4" bestFit="1" customWidth="1"/>
    <col min="8958" max="8959" width="21.44140625" style="4" customWidth="1"/>
    <col min="8960" max="8960" width="13.5546875" style="4" customWidth="1"/>
    <col min="8961" max="8961" width="15.6640625" style="4" customWidth="1"/>
    <col min="8962" max="9210" width="11.5546875" style="4"/>
    <col min="9211" max="9211" width="2.88671875" style="4" customWidth="1"/>
    <col min="9212" max="9212" width="34.44140625" style="4" bestFit="1" customWidth="1"/>
    <col min="9213" max="9213" width="30.44140625" style="4" bestFit="1" customWidth="1"/>
    <col min="9214" max="9215" width="21.44140625" style="4" customWidth="1"/>
    <col min="9216" max="9216" width="13.5546875" style="4" customWidth="1"/>
    <col min="9217" max="9217" width="15.6640625" style="4" customWidth="1"/>
    <col min="9218" max="9466" width="11.5546875" style="4"/>
    <col min="9467" max="9467" width="2.88671875" style="4" customWidth="1"/>
    <col min="9468" max="9468" width="34.44140625" style="4" bestFit="1" customWidth="1"/>
    <col min="9469" max="9469" width="30.44140625" style="4" bestFit="1" customWidth="1"/>
    <col min="9470" max="9471" width="21.44140625" style="4" customWidth="1"/>
    <col min="9472" max="9472" width="13.5546875" style="4" customWidth="1"/>
    <col min="9473" max="9473" width="15.6640625" style="4" customWidth="1"/>
    <col min="9474" max="9722" width="11.5546875" style="4"/>
    <col min="9723" max="9723" width="2.88671875" style="4" customWidth="1"/>
    <col min="9724" max="9724" width="34.44140625" style="4" bestFit="1" customWidth="1"/>
    <col min="9725" max="9725" width="30.44140625" style="4" bestFit="1" customWidth="1"/>
    <col min="9726" max="9727" width="21.44140625" style="4" customWidth="1"/>
    <col min="9728" max="9728" width="13.5546875" style="4" customWidth="1"/>
    <col min="9729" max="9729" width="15.6640625" style="4" customWidth="1"/>
    <col min="9730" max="9978" width="11.5546875" style="4"/>
    <col min="9979" max="9979" width="2.88671875" style="4" customWidth="1"/>
    <col min="9980" max="9980" width="34.44140625" style="4" bestFit="1" customWidth="1"/>
    <col min="9981" max="9981" width="30.44140625" style="4" bestFit="1" customWidth="1"/>
    <col min="9982" max="9983" width="21.44140625" style="4" customWidth="1"/>
    <col min="9984" max="9984" width="13.5546875" style="4" customWidth="1"/>
    <col min="9985" max="9985" width="15.6640625" style="4" customWidth="1"/>
    <col min="9986" max="10234" width="11.5546875" style="4"/>
    <col min="10235" max="10235" width="2.88671875" style="4" customWidth="1"/>
    <col min="10236" max="10236" width="34.44140625" style="4" bestFit="1" customWidth="1"/>
    <col min="10237" max="10237" width="30.44140625" style="4" bestFit="1" customWidth="1"/>
    <col min="10238" max="10239" width="21.44140625" style="4" customWidth="1"/>
    <col min="10240" max="10240" width="13.5546875" style="4" customWidth="1"/>
    <col min="10241" max="10241" width="15.6640625" style="4" customWidth="1"/>
    <col min="10242" max="10490" width="11.5546875" style="4"/>
    <col min="10491" max="10491" width="2.88671875" style="4" customWidth="1"/>
    <col min="10492" max="10492" width="34.44140625" style="4" bestFit="1" customWidth="1"/>
    <col min="10493" max="10493" width="30.44140625" style="4" bestFit="1" customWidth="1"/>
    <col min="10494" max="10495" width="21.44140625" style="4" customWidth="1"/>
    <col min="10496" max="10496" width="13.5546875" style="4" customWidth="1"/>
    <col min="10497" max="10497" width="15.6640625" style="4" customWidth="1"/>
    <col min="10498" max="10746" width="11.5546875" style="4"/>
    <col min="10747" max="10747" width="2.88671875" style="4" customWidth="1"/>
    <col min="10748" max="10748" width="34.44140625" style="4" bestFit="1" customWidth="1"/>
    <col min="10749" max="10749" width="30.44140625" style="4" bestFit="1" customWidth="1"/>
    <col min="10750" max="10751" width="21.44140625" style="4" customWidth="1"/>
    <col min="10752" max="10752" width="13.5546875" style="4" customWidth="1"/>
    <col min="10753" max="10753" width="15.6640625" style="4" customWidth="1"/>
    <col min="10754" max="11002" width="11.5546875" style="4"/>
    <col min="11003" max="11003" width="2.88671875" style="4" customWidth="1"/>
    <col min="11004" max="11004" width="34.44140625" style="4" bestFit="1" customWidth="1"/>
    <col min="11005" max="11005" width="30.44140625" style="4" bestFit="1" customWidth="1"/>
    <col min="11006" max="11007" width="21.44140625" style="4" customWidth="1"/>
    <col min="11008" max="11008" width="13.5546875" style="4" customWidth="1"/>
    <col min="11009" max="11009" width="15.6640625" style="4" customWidth="1"/>
    <col min="11010" max="11258" width="11.5546875" style="4"/>
    <col min="11259" max="11259" width="2.88671875" style="4" customWidth="1"/>
    <col min="11260" max="11260" width="34.44140625" style="4" bestFit="1" customWidth="1"/>
    <col min="11261" max="11261" width="30.44140625" style="4" bestFit="1" customWidth="1"/>
    <col min="11262" max="11263" width="21.44140625" style="4" customWidth="1"/>
    <col min="11264" max="11264" width="13.5546875" style="4" customWidth="1"/>
    <col min="11265" max="11265" width="15.6640625" style="4" customWidth="1"/>
    <col min="11266" max="11514" width="11.5546875" style="4"/>
    <col min="11515" max="11515" width="2.88671875" style="4" customWidth="1"/>
    <col min="11516" max="11516" width="34.44140625" style="4" bestFit="1" customWidth="1"/>
    <col min="11517" max="11517" width="30.44140625" style="4" bestFit="1" customWidth="1"/>
    <col min="11518" max="11519" width="21.44140625" style="4" customWidth="1"/>
    <col min="11520" max="11520" width="13.5546875" style="4" customWidth="1"/>
    <col min="11521" max="11521" width="15.6640625" style="4" customWidth="1"/>
    <col min="11522" max="11770" width="11.5546875" style="4"/>
    <col min="11771" max="11771" width="2.88671875" style="4" customWidth="1"/>
    <col min="11772" max="11772" width="34.44140625" style="4" bestFit="1" customWidth="1"/>
    <col min="11773" max="11773" width="30.44140625" style="4" bestFit="1" customWidth="1"/>
    <col min="11774" max="11775" width="21.44140625" style="4" customWidth="1"/>
    <col min="11776" max="11776" width="13.5546875" style="4" customWidth="1"/>
    <col min="11777" max="11777" width="15.6640625" style="4" customWidth="1"/>
    <col min="11778" max="12026" width="11.5546875" style="4"/>
    <col min="12027" max="12027" width="2.88671875" style="4" customWidth="1"/>
    <col min="12028" max="12028" width="34.44140625" style="4" bestFit="1" customWidth="1"/>
    <col min="12029" max="12029" width="30.44140625" style="4" bestFit="1" customWidth="1"/>
    <col min="12030" max="12031" width="21.44140625" style="4" customWidth="1"/>
    <col min="12032" max="12032" width="13.5546875" style="4" customWidth="1"/>
    <col min="12033" max="12033" width="15.6640625" style="4" customWidth="1"/>
    <col min="12034" max="12282" width="11.5546875" style="4"/>
    <col min="12283" max="12283" width="2.88671875" style="4" customWidth="1"/>
    <col min="12284" max="12284" width="34.44140625" style="4" bestFit="1" customWidth="1"/>
    <col min="12285" max="12285" width="30.44140625" style="4" bestFit="1" customWidth="1"/>
    <col min="12286" max="12287" width="21.44140625" style="4" customWidth="1"/>
    <col min="12288" max="12288" width="13.5546875" style="4" customWidth="1"/>
    <col min="12289" max="12289" width="15.6640625" style="4" customWidth="1"/>
    <col min="12290" max="12538" width="11.5546875" style="4"/>
    <col min="12539" max="12539" width="2.88671875" style="4" customWidth="1"/>
    <col min="12540" max="12540" width="34.44140625" style="4" bestFit="1" customWidth="1"/>
    <col min="12541" max="12541" width="30.44140625" style="4" bestFit="1" customWidth="1"/>
    <col min="12542" max="12543" width="21.44140625" style="4" customWidth="1"/>
    <col min="12544" max="12544" width="13.5546875" style="4" customWidth="1"/>
    <col min="12545" max="12545" width="15.6640625" style="4" customWidth="1"/>
    <col min="12546" max="12794" width="11.5546875" style="4"/>
    <col min="12795" max="12795" width="2.88671875" style="4" customWidth="1"/>
    <col min="12796" max="12796" width="34.44140625" style="4" bestFit="1" customWidth="1"/>
    <col min="12797" max="12797" width="30.44140625" style="4" bestFit="1" customWidth="1"/>
    <col min="12798" max="12799" width="21.44140625" style="4" customWidth="1"/>
    <col min="12800" max="12800" width="13.5546875" style="4" customWidth="1"/>
    <col min="12801" max="12801" width="15.6640625" style="4" customWidth="1"/>
    <col min="12802" max="13050" width="11.5546875" style="4"/>
    <col min="13051" max="13051" width="2.88671875" style="4" customWidth="1"/>
    <col min="13052" max="13052" width="34.44140625" style="4" bestFit="1" customWidth="1"/>
    <col min="13053" max="13053" width="30.44140625" style="4" bestFit="1" customWidth="1"/>
    <col min="13054" max="13055" width="21.44140625" style="4" customWidth="1"/>
    <col min="13056" max="13056" width="13.5546875" style="4" customWidth="1"/>
    <col min="13057" max="13057" width="15.6640625" style="4" customWidth="1"/>
    <col min="13058" max="13306" width="11.5546875" style="4"/>
    <col min="13307" max="13307" width="2.88671875" style="4" customWidth="1"/>
    <col min="13308" max="13308" width="34.44140625" style="4" bestFit="1" customWidth="1"/>
    <col min="13309" max="13309" width="30.44140625" style="4" bestFit="1" customWidth="1"/>
    <col min="13310" max="13311" width="21.44140625" style="4" customWidth="1"/>
    <col min="13312" max="13312" width="13.5546875" style="4" customWidth="1"/>
    <col min="13313" max="13313" width="15.6640625" style="4" customWidth="1"/>
    <col min="13314" max="13562" width="11.5546875" style="4"/>
    <col min="13563" max="13563" width="2.88671875" style="4" customWidth="1"/>
    <col min="13564" max="13564" width="34.44140625" style="4" bestFit="1" customWidth="1"/>
    <col min="13565" max="13565" width="30.44140625" style="4" bestFit="1" customWidth="1"/>
    <col min="13566" max="13567" width="21.44140625" style="4" customWidth="1"/>
    <col min="13568" max="13568" width="13.5546875" style="4" customWidth="1"/>
    <col min="13569" max="13569" width="15.6640625" style="4" customWidth="1"/>
    <col min="13570" max="13818" width="11.5546875" style="4"/>
    <col min="13819" max="13819" width="2.88671875" style="4" customWidth="1"/>
    <col min="13820" max="13820" width="34.44140625" style="4" bestFit="1" customWidth="1"/>
    <col min="13821" max="13821" width="30.44140625" style="4" bestFit="1" customWidth="1"/>
    <col min="13822" max="13823" width="21.44140625" style="4" customWidth="1"/>
    <col min="13824" max="13824" width="13.5546875" style="4" customWidth="1"/>
    <col min="13825" max="13825" width="15.6640625" style="4" customWidth="1"/>
    <col min="13826" max="14074" width="11.5546875" style="4"/>
    <col min="14075" max="14075" width="2.88671875" style="4" customWidth="1"/>
    <col min="14076" max="14076" width="34.44140625" style="4" bestFit="1" customWidth="1"/>
    <col min="14077" max="14077" width="30.44140625" style="4" bestFit="1" customWidth="1"/>
    <col min="14078" max="14079" width="21.44140625" style="4" customWidth="1"/>
    <col min="14080" max="14080" width="13.5546875" style="4" customWidth="1"/>
    <col min="14081" max="14081" width="15.6640625" style="4" customWidth="1"/>
    <col min="14082" max="14330" width="11.5546875" style="4"/>
    <col min="14331" max="14331" width="2.88671875" style="4" customWidth="1"/>
    <col min="14332" max="14332" width="34.44140625" style="4" bestFit="1" customWidth="1"/>
    <col min="14333" max="14333" width="30.44140625" style="4" bestFit="1" customWidth="1"/>
    <col min="14334" max="14335" width="21.44140625" style="4" customWidth="1"/>
    <col min="14336" max="14336" width="13.5546875" style="4" customWidth="1"/>
    <col min="14337" max="14337" width="15.6640625" style="4" customWidth="1"/>
    <col min="14338" max="14586" width="11.5546875" style="4"/>
    <col min="14587" max="14587" width="2.88671875" style="4" customWidth="1"/>
    <col min="14588" max="14588" width="34.44140625" style="4" bestFit="1" customWidth="1"/>
    <col min="14589" max="14589" width="30.44140625" style="4" bestFit="1" customWidth="1"/>
    <col min="14590" max="14591" width="21.44140625" style="4" customWidth="1"/>
    <col min="14592" max="14592" width="13.5546875" style="4" customWidth="1"/>
    <col min="14593" max="14593" width="15.6640625" style="4" customWidth="1"/>
    <col min="14594" max="14842" width="11.5546875" style="4"/>
    <col min="14843" max="14843" width="2.88671875" style="4" customWidth="1"/>
    <col min="14844" max="14844" width="34.44140625" style="4" bestFit="1" customWidth="1"/>
    <col min="14845" max="14845" width="30.44140625" style="4" bestFit="1" customWidth="1"/>
    <col min="14846" max="14847" width="21.44140625" style="4" customWidth="1"/>
    <col min="14848" max="14848" width="13.5546875" style="4" customWidth="1"/>
    <col min="14849" max="14849" width="15.6640625" style="4" customWidth="1"/>
    <col min="14850" max="15098" width="11.5546875" style="4"/>
    <col min="15099" max="15099" width="2.88671875" style="4" customWidth="1"/>
    <col min="15100" max="15100" width="34.44140625" style="4" bestFit="1" customWidth="1"/>
    <col min="15101" max="15101" width="30.44140625" style="4" bestFit="1" customWidth="1"/>
    <col min="15102" max="15103" width="21.44140625" style="4" customWidth="1"/>
    <col min="15104" max="15104" width="13.5546875" style="4" customWidth="1"/>
    <col min="15105" max="15105" width="15.6640625" style="4" customWidth="1"/>
    <col min="15106" max="15354" width="11.5546875" style="4"/>
    <col min="15355" max="15355" width="2.88671875" style="4" customWidth="1"/>
    <col min="15356" max="15356" width="34.44140625" style="4" bestFit="1" customWidth="1"/>
    <col min="15357" max="15357" width="30.44140625" style="4" bestFit="1" customWidth="1"/>
    <col min="15358" max="15359" width="21.44140625" style="4" customWidth="1"/>
    <col min="15360" max="15360" width="13.5546875" style="4" customWidth="1"/>
    <col min="15361" max="15361" width="15.6640625" style="4" customWidth="1"/>
    <col min="15362" max="15610" width="11.5546875" style="4"/>
    <col min="15611" max="15611" width="2.88671875" style="4" customWidth="1"/>
    <col min="15612" max="15612" width="34.44140625" style="4" bestFit="1" customWidth="1"/>
    <col min="15613" max="15613" width="30.44140625" style="4" bestFit="1" customWidth="1"/>
    <col min="15614" max="15615" width="21.44140625" style="4" customWidth="1"/>
    <col min="15616" max="15616" width="13.5546875" style="4" customWidth="1"/>
    <col min="15617" max="15617" width="15.6640625" style="4" customWidth="1"/>
    <col min="15618" max="15866" width="11.5546875" style="4"/>
    <col min="15867" max="15867" width="2.88671875" style="4" customWidth="1"/>
    <col min="15868" max="15868" width="34.44140625" style="4" bestFit="1" customWidth="1"/>
    <col min="15869" max="15869" width="30.44140625" style="4" bestFit="1" customWidth="1"/>
    <col min="15870" max="15871" width="21.44140625" style="4" customWidth="1"/>
    <col min="15872" max="15872" width="13.5546875" style="4" customWidth="1"/>
    <col min="15873" max="15873" width="15.6640625" style="4" customWidth="1"/>
    <col min="15874" max="16122" width="11.5546875" style="4"/>
    <col min="16123" max="16123" width="2.88671875" style="4" customWidth="1"/>
    <col min="16124" max="16124" width="34.44140625" style="4" bestFit="1" customWidth="1"/>
    <col min="16125" max="16125" width="30.44140625" style="4" bestFit="1" customWidth="1"/>
    <col min="16126" max="16127" width="21.44140625" style="4" customWidth="1"/>
    <col min="16128" max="16128" width="13.5546875" style="4" customWidth="1"/>
    <col min="16129" max="16129" width="15.6640625" style="4" customWidth="1"/>
    <col min="16130" max="16384" width="11.5546875" style="4"/>
  </cols>
  <sheetData>
    <row r="2" spans="2:4" x14ac:dyDescent="0.3">
      <c r="B2" s="1" t="s">
        <v>50</v>
      </c>
    </row>
    <row r="3" spans="2:4" x14ac:dyDescent="0.3">
      <c r="B3" s="4" t="s">
        <v>49</v>
      </c>
    </row>
    <row r="5" spans="2:4" x14ac:dyDescent="0.3">
      <c r="C5" s="7" t="s">
        <v>53</v>
      </c>
      <c r="D5" s="41">
        <v>107100</v>
      </c>
    </row>
    <row r="6" spans="2:4" x14ac:dyDescent="0.3">
      <c r="C6" s="7" t="s">
        <v>51</v>
      </c>
      <c r="D6" s="39">
        <v>0.05</v>
      </c>
    </row>
    <row r="7" spans="2:4" x14ac:dyDescent="0.3">
      <c r="C7" s="7" t="s">
        <v>52</v>
      </c>
      <c r="D7" s="39">
        <v>0.19</v>
      </c>
    </row>
    <row r="8" spans="2:4" x14ac:dyDescent="0.3">
      <c r="C8" s="7"/>
      <c r="D8" s="14"/>
    </row>
    <row r="9" spans="2:4" x14ac:dyDescent="0.3">
      <c r="C9" s="7"/>
    </row>
    <row r="10" spans="2:4" ht="15.6" x14ac:dyDescent="0.35">
      <c r="C10" s="8" t="s">
        <v>49</v>
      </c>
      <c r="D10" s="40">
        <f>D5*D6/(1+D7)</f>
        <v>4500</v>
      </c>
    </row>
    <row r="11" spans="2:4" ht="15.6" x14ac:dyDescent="0.35">
      <c r="C11" s="8" t="s">
        <v>54</v>
      </c>
      <c r="D11" s="40">
        <f>D10*D7</f>
        <v>855</v>
      </c>
    </row>
    <row r="12" spans="2:4" x14ac:dyDescent="0.3">
      <c r="C12" s="8" t="s">
        <v>55</v>
      </c>
      <c r="D12" s="40">
        <f>D5*(1-D6)</f>
        <v>101745</v>
      </c>
    </row>
    <row r="17" spans="2:4" x14ac:dyDescent="0.3">
      <c r="B17" s="1"/>
    </row>
    <row r="19" spans="2:4" x14ac:dyDescent="0.3">
      <c r="D19" s="13"/>
    </row>
    <row r="20" spans="2:4" x14ac:dyDescent="0.3">
      <c r="D20" s="13"/>
    </row>
    <row r="21" spans="2:4" x14ac:dyDescent="0.3">
      <c r="D21" s="15"/>
    </row>
    <row r="22" spans="2:4" x14ac:dyDescent="0.3">
      <c r="D22" s="16"/>
    </row>
    <row r="23" spans="2:4" x14ac:dyDescent="0.3">
      <c r="C23" s="11"/>
      <c r="D23" s="17"/>
    </row>
    <row r="24" spans="2:4" x14ac:dyDescent="0.3">
      <c r="C24" s="11"/>
      <c r="D24" s="17"/>
    </row>
    <row r="25" spans="2:4" x14ac:dyDescent="0.3">
      <c r="D25" s="15"/>
    </row>
    <row r="27" spans="2:4" x14ac:dyDescent="0.3">
      <c r="C27" s="3"/>
      <c r="D27" s="9"/>
    </row>
    <row r="28" spans="2:4" x14ac:dyDescent="0.3">
      <c r="C28" s="3"/>
      <c r="D28" s="10"/>
    </row>
    <row r="29" spans="2:4" x14ac:dyDescent="0.3">
      <c r="C29" s="3"/>
      <c r="D29" s="10"/>
    </row>
    <row r="34" spans="2:4" x14ac:dyDescent="0.3">
      <c r="B34" s="1"/>
    </row>
    <row r="36" spans="2:4" x14ac:dyDescent="0.3">
      <c r="C36" s="3"/>
      <c r="D36" s="12"/>
    </row>
  </sheetData>
  <pageMargins left="0.70866141732283472" right="0.70866141732283472" top="0.78740157480314965" bottom="0.78740157480314965"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16</vt:i4>
      </vt:variant>
    </vt:vector>
  </HeadingPairs>
  <TitlesOfParts>
    <vt:vector size="32" baseType="lpstr">
      <vt:lpstr>0</vt:lpstr>
      <vt:lpstr>6-2</vt:lpstr>
      <vt:lpstr>7-9</vt:lpstr>
      <vt:lpstr>8-5</vt:lpstr>
      <vt:lpstr>8-13</vt:lpstr>
      <vt:lpstr>8-14</vt:lpstr>
      <vt:lpstr>8-15 (2)</vt:lpstr>
      <vt:lpstr>8-15 (3)</vt:lpstr>
      <vt:lpstr>9-3</vt:lpstr>
      <vt:lpstr>9-4</vt:lpstr>
      <vt:lpstr>9-5</vt:lpstr>
      <vt:lpstr>9-6</vt:lpstr>
      <vt:lpstr>10-1</vt:lpstr>
      <vt:lpstr>10-4</vt:lpstr>
      <vt:lpstr>11</vt:lpstr>
      <vt:lpstr>11-3</vt:lpstr>
      <vt:lpstr>'0'!Druckbereich</vt:lpstr>
      <vt:lpstr>'10-1'!Druckbereich</vt:lpstr>
      <vt:lpstr>'10-4'!Druckbereich</vt:lpstr>
      <vt:lpstr>'11'!Druckbereich</vt:lpstr>
      <vt:lpstr>'11-3'!Druckbereich</vt:lpstr>
      <vt:lpstr>'6-2'!Druckbereich</vt:lpstr>
      <vt:lpstr>'7-9'!Druckbereich</vt:lpstr>
      <vt:lpstr>'8-13'!Druckbereich</vt:lpstr>
      <vt:lpstr>'8-14'!Druckbereich</vt:lpstr>
      <vt:lpstr>'8-15 (2)'!Druckbereich</vt:lpstr>
      <vt:lpstr>'8-15 (3)'!Druckbereich</vt:lpstr>
      <vt:lpstr>'8-5'!Druckbereich</vt:lpstr>
      <vt:lpstr>'9-3'!Druckbereich</vt:lpstr>
      <vt:lpstr>'9-4'!Druckbereich</vt:lpstr>
      <vt:lpstr>'9-5'!Druckbereich</vt:lpstr>
      <vt:lpstr>'9-6'!Druckbereich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Schäfer-Kunz ǀ Buchführung und Jahresabschluss</dc:title>
  <dc:subject>Tabellenkalkulationen zum Klausurtraining</dc:subject>
  <dc:creator>Prof. Dr. Jan Schäfer-Kunz</dc:creator>
  <cp:lastModifiedBy>Prof. Dr. Jan Schäfer-Kunz</cp:lastModifiedBy>
  <cp:lastPrinted>2015-11-02T20:57:26Z</cp:lastPrinted>
  <dcterms:created xsi:type="dcterms:W3CDTF">2012-11-28T13:28:24Z</dcterms:created>
  <dcterms:modified xsi:type="dcterms:W3CDTF">2024-02-19T16:52:33Z</dcterms:modified>
</cp:coreProperties>
</file>